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ttps://calvaryccqldeduau.sharepoint.com/sites/ExecutiveTeam/Shared Documents/ELT/08. 2024/Parent communication CGO/"/>
    </mc:Choice>
  </mc:AlternateContent>
  <xr:revisionPtr revIDLastSave="0" documentId="8_{1D95E329-3FAF-40AC-B4C0-4838C4F0423E}" xr6:coauthVersionLast="47" xr6:coauthVersionMax="47" xr10:uidLastSave="{00000000-0000-0000-0000-000000000000}"/>
  <workbookProtection workbookAlgorithmName="SHA-512" workbookHashValue="/NTUG8FE48dZGva1azs1I/o0Zut1DfegK1BkHlpdlYSb0WBvwJidLbUaHz3hsHSTenHvtrEHVVpWfw8osvrlhw==" workbookSaltValue="B2J1/YJN6O0McycgsUowDQ==" workbookSpinCount="100000" lockStructure="1"/>
  <bookViews>
    <workbookView xWindow="28680" yWindow="-120" windowWidth="29040" windowHeight="15720" xr2:uid="{00000000-000D-0000-FFFF-FFFF00000000}"/>
  </bookViews>
  <sheets>
    <sheet name="Sheet1" sheetId="2" r:id="rId1"/>
    <sheet name="Sheet2" sheetId="1" state="hidden" r:id="rId2"/>
    <sheet name="Sheet3" sheetId="3" state="hidden" r:id="rId3"/>
    <sheet name="Sheet4" sheetId="4" state="hidden" r:id="rId4"/>
  </sheets>
  <definedNames>
    <definedName name="_xlnm.Print_Area" localSheetId="0">Sheet1!$A$1:$D$72</definedName>
    <definedName name="YearLevels">Sheet2!$A$3:$A$15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1" l="1"/>
  <c r="D12" i="2"/>
  <c r="D65" i="2"/>
  <c r="D18" i="2"/>
  <c r="D6" i="2"/>
  <c r="D15" i="2" l="1"/>
  <c r="D9" i="2"/>
  <c r="D28" i="2"/>
  <c r="D25" i="2"/>
  <c r="D22" i="2"/>
  <c r="D19" i="2"/>
  <c r="D13" i="2"/>
  <c r="D7" i="2"/>
  <c r="D4" i="2"/>
  <c r="D10" i="2" l="1"/>
  <c r="D11" i="2" s="1"/>
  <c r="D5" i="2"/>
  <c r="D42" i="2"/>
  <c r="E30" i="1" l="1"/>
  <c r="E32" i="1"/>
  <c r="E34" i="1"/>
  <c r="E28" i="1"/>
  <c r="E27" i="1"/>
  <c r="E26" i="1"/>
  <c r="E25" i="1"/>
  <c r="E24" i="1"/>
  <c r="E23" i="1"/>
  <c r="D97" i="1"/>
  <c r="E16" i="1"/>
  <c r="D54" i="2"/>
  <c r="K1" i="1"/>
  <c r="D34" i="2"/>
  <c r="D3" i="3"/>
  <c r="E3" i="1"/>
  <c r="E4" i="1"/>
  <c r="E5" i="1"/>
  <c r="E6" i="1"/>
  <c r="E7" i="1"/>
  <c r="E8" i="1"/>
  <c r="E9" i="1"/>
  <c r="E10" i="1"/>
  <c r="E11" i="1"/>
  <c r="E12" i="1"/>
  <c r="E13" i="1"/>
  <c r="E14" i="1"/>
  <c r="E15" i="1"/>
  <c r="D16" i="2" l="1"/>
  <c r="D17" i="2" s="1"/>
  <c r="C49" i="2" l="1"/>
  <c r="D37" i="2"/>
  <c r="C38" i="2"/>
  <c r="H69" i="1" l="1"/>
  <c r="H70" i="1" s="1"/>
  <c r="D50" i="2" s="1"/>
  <c r="D57" i="2" s="1"/>
  <c r="D66" i="2"/>
  <c r="D68" i="2" s="1"/>
  <c r="H65" i="1"/>
  <c r="H66" i="1" s="1"/>
  <c r="H41" i="1"/>
  <c r="H42" i="1" s="1"/>
</calcChain>
</file>

<file path=xl/sharedStrings.xml><?xml version="1.0" encoding="utf-8"?>
<sst xmlns="http://schemas.openxmlformats.org/spreadsheetml/2006/main" count="134" uniqueCount="82">
  <si>
    <t>Year</t>
  </si>
  <si>
    <t>Prep</t>
  </si>
  <si>
    <t>Tuition</t>
  </si>
  <si>
    <t>TOTAL</t>
  </si>
  <si>
    <t>Levies</t>
  </si>
  <si>
    <t>1:1</t>
  </si>
  <si>
    <t>Eldest child year Level</t>
  </si>
  <si>
    <t>Second child year level</t>
  </si>
  <si>
    <t>Third child year level</t>
  </si>
  <si>
    <t>P</t>
  </si>
  <si>
    <t>Column1</t>
  </si>
  <si>
    <t>Column2</t>
  </si>
  <si>
    <t>Amount</t>
  </si>
  <si>
    <t>Charge/levy Description</t>
  </si>
  <si>
    <t>Yes</t>
  </si>
  <si>
    <t>No</t>
  </si>
  <si>
    <t>Column3</t>
  </si>
  <si>
    <t>Were P&amp;F hours completed last year?</t>
  </si>
  <si>
    <t>TO CALCULATE PERIODIC PAYMENTS</t>
  </si>
  <si>
    <t>Enter your information in this column</t>
  </si>
  <si>
    <t>Description / criteria</t>
  </si>
  <si>
    <t>LESS DISCOUNTS/DEDUCTIONS:</t>
  </si>
  <si>
    <r>
      <rPr>
        <b/>
        <sz val="11"/>
        <color indexed="8"/>
        <rFont val="Calibri"/>
        <family val="2"/>
      </rPr>
      <t>COMPLETION OF P&amp;F HOUR</t>
    </r>
    <r>
      <rPr>
        <sz val="11"/>
        <color theme="1"/>
        <rFont val="Calibri"/>
        <family val="2"/>
        <scheme val="minor"/>
      </rPr>
      <t xml:space="preserve">S </t>
    </r>
    <r>
      <rPr>
        <sz val="8"/>
        <color indexed="8"/>
        <rFont val="Calibri"/>
        <family val="2"/>
      </rPr>
      <t>(24 hours in previous year)</t>
    </r>
  </si>
  <si>
    <t>CARRIED FORWARD BALANCE:</t>
  </si>
  <si>
    <t>Laptop</t>
  </si>
  <si>
    <t>Building Fund donation</t>
  </si>
  <si>
    <t>Bus Total</t>
  </si>
  <si>
    <t>Y</t>
  </si>
  <si>
    <t>Response</t>
  </si>
  <si>
    <t>OTP discount applies?</t>
  </si>
  <si>
    <t>ALUMNI DISCOUNT</t>
  </si>
  <si>
    <t>Sibling 1 discount (second student)</t>
  </si>
  <si>
    <t>Sibling 2 discount (third student)</t>
  </si>
  <si>
    <t>OTP discount - Direct Debit</t>
  </si>
  <si>
    <t>Format</t>
  </si>
  <si>
    <t>Continuation</t>
  </si>
  <si>
    <t>Alumni</t>
  </si>
  <si>
    <t>Annual Payment Discount</t>
  </si>
  <si>
    <t>Sibling 2</t>
  </si>
  <si>
    <t>Sibling 3</t>
  </si>
  <si>
    <t>ANNUAL PAYMENT FORMULAE BASE</t>
  </si>
  <si>
    <t>Net for Tuition fees</t>
  </si>
  <si>
    <t>TOTAL Tuiton</t>
  </si>
  <si>
    <t>Total Discount</t>
  </si>
  <si>
    <t>ANNUAL discount</t>
  </si>
  <si>
    <t>On-time-payment discount for all students</t>
  </si>
  <si>
    <t>CHARGES - Family Account</t>
  </si>
  <si>
    <t>Percentage</t>
  </si>
  <si>
    <t>Column4</t>
  </si>
  <si>
    <t>Column5</t>
  </si>
  <si>
    <t>Fourth child year level (Incl Sibling Discount)</t>
  </si>
  <si>
    <t>Fifth child year level (Incl Sibling Discount)</t>
  </si>
  <si>
    <t>Sixth child year level (Incl Sibling Discount)</t>
  </si>
  <si>
    <t xml:space="preserve"> $-   </t>
  </si>
  <si>
    <r>
      <t xml:space="preserve">This serves as a </t>
    </r>
    <r>
      <rPr>
        <b/>
        <i/>
        <u/>
        <sz val="11"/>
        <color theme="1"/>
        <rFont val="Calibri"/>
        <family val="2"/>
        <scheme val="minor"/>
      </rPr>
      <t>pro-forma invoice for annual payers</t>
    </r>
    <r>
      <rPr>
        <sz val="11"/>
        <color theme="1"/>
        <rFont val="Calibri"/>
        <family val="2"/>
        <scheme val="minor"/>
      </rPr>
      <t>, to be followed by the official charging of your fees per term to your account. A statement of account will be issued at the start of term 1 which will record your annual payment and annual payer discount for your records. Your statement in term 4 will conclude your annual account and confirm the balance.</t>
    </r>
  </si>
  <si>
    <t>The Direct Debit form is available from the College website and the office</t>
  </si>
  <si>
    <t>Bank Details:</t>
  </si>
  <si>
    <t>Concession</t>
  </si>
  <si>
    <t>5% of actual tuition charge (ie, after application of sibling discounts and other concessions)</t>
  </si>
  <si>
    <t>(Only one concession applies)</t>
  </si>
  <si>
    <t>Enter amount of any bulk payment/s you wish to make before commencing periodic payments (please enter as a positive amount)</t>
  </si>
  <si>
    <t>Balance to be brought forward from last year(please enter any credit as negative, eg, -450)</t>
  </si>
  <si>
    <t>Errors and omissions excepted</t>
  </si>
  <si>
    <t>PASSWORD FOR WEBSITE VERSION</t>
  </si>
  <si>
    <t>Date of bulk payment</t>
  </si>
  <si>
    <t xml:space="preserve"> Please insert 'Y' if this applies to you.</t>
  </si>
  <si>
    <r>
      <t xml:space="preserve">This is a 'family' discount. If either parent has attended Calvary Christian College as a student, and your children were enrolled at the College in </t>
    </r>
    <r>
      <rPr>
        <u/>
        <sz val="10"/>
        <color theme="1"/>
        <rFont val="Calibri"/>
        <family val="2"/>
        <scheme val="minor"/>
      </rPr>
      <t>2020 and prior</t>
    </r>
    <r>
      <rPr>
        <sz val="10"/>
        <color theme="1"/>
        <rFont val="Calibri"/>
        <family val="2"/>
        <scheme val="minor"/>
      </rPr>
      <t>, a $250.00 Alumni discount will apply to your family. (This discount is not available to families who enrolled in 2021 and after)</t>
    </r>
  </si>
  <si>
    <t>PLEASE E-MAIL YOUR CALCULATION TO fees@calvarycc.qld.edu.au</t>
  </si>
  <si>
    <t>(There are no payment discounts available for direct debit instalments)</t>
  </si>
  <si>
    <t>unprotect sheet -&gt; Fee$23</t>
  </si>
  <si>
    <t>unprotect workbook -&gt; Fee$23</t>
  </si>
  <si>
    <t>Number of instalments you plan to make over the year (eg, 22 for 22 fortnights, 11 for 11 months, 45 for 45 weeks)</t>
  </si>
  <si>
    <t>Student specific concessions (%)</t>
  </si>
  <si>
    <t>Student specific concessions ($) -enter as a positive</t>
  </si>
  <si>
    <t>ON TIME PAYMENT DISCOUNT - Only payment discount available</t>
  </si>
  <si>
    <t>FEES CALCULATOR 2025</t>
  </si>
  <si>
    <t>5% - ANNUAL PAYMENT DISCOUNT - IF PAYING ANNUALLY BY 24 JANUARY 2025</t>
  </si>
  <si>
    <t xml:space="preserve">Is this your preferred option and will your account for 2025 be paid in full by 24/01/2025 </t>
  </si>
  <si>
    <t>How much do you wish to contribute to the Building Fund?  (Building Fund donations are tax deductible and are not compulsory - College recommends $500.00 per family per year)</t>
  </si>
  <si>
    <t>ANNUAL PAYMENT - TOTAL FEES DUE BY 24 JANUARY 2025</t>
  </si>
  <si>
    <t>First instalment must be received by 29 February &amp; the last payment date accepted is 29/11/2025-Fees should be settled in full by the end of Term 4</t>
  </si>
  <si>
    <t>Account Name: Calvary Christian College BSB: 034-605, Bank Account No: 468461, Your ref:  (Parent code + Last name)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</si>
</sst>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</numFmts>
  <fonts count="4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00B05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4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5"/>
      </right>
      <top style="dotted">
        <color indexed="64"/>
      </top>
      <bottom style="dotted">
        <color indexed="64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medium">
        <color theme="5"/>
      </bottom>
      <diagonal/>
    </border>
    <border>
      <left style="thin">
        <color indexed="64"/>
      </left>
      <right style="thin">
        <color theme="5"/>
      </right>
      <top style="thin">
        <color theme="5"/>
      </top>
      <bottom style="dotted">
        <color indexed="64"/>
      </bottom>
      <diagonal/>
    </border>
    <border>
      <left/>
      <right/>
      <top/>
      <bottom style="thick">
        <color auto="1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25" applyNumberFormat="0" applyAlignment="0" applyProtection="0"/>
    <xf numFmtId="0" fontId="7" fillId="28" borderId="26" applyNumberFormat="0" applyAlignment="0" applyProtection="0"/>
    <xf numFmtId="44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27" applyNumberFormat="0" applyFill="0" applyAlignment="0" applyProtection="0"/>
    <xf numFmtId="0" fontId="11" fillId="0" borderId="28" applyNumberFormat="0" applyFill="0" applyAlignment="0" applyProtection="0"/>
    <xf numFmtId="0" fontId="12" fillId="0" borderId="29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25" applyNumberFormat="0" applyAlignment="0" applyProtection="0"/>
    <xf numFmtId="0" fontId="14" fillId="0" borderId="30" applyNumberFormat="0" applyFill="0" applyAlignment="0" applyProtection="0"/>
    <xf numFmtId="0" fontId="15" fillId="31" borderId="0" applyNumberFormat="0" applyBorder="0" applyAlignment="0" applyProtection="0"/>
    <xf numFmtId="0" fontId="3" fillId="32" borderId="31" applyNumberFormat="0" applyFont="0" applyAlignment="0" applyProtection="0"/>
    <xf numFmtId="0" fontId="16" fillId="27" borderId="32" applyNumberFormat="0" applyAlignment="0" applyProtection="0"/>
    <xf numFmtId="9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3" applyNumberFormat="0" applyFill="0" applyAlignment="0" applyProtection="0"/>
    <xf numFmtId="0" fontId="19" fillId="0" borderId="0" applyNumberFormat="0" applyFill="0" applyBorder="0" applyAlignment="0" applyProtection="0"/>
  </cellStyleXfs>
  <cellXfs count="168">
    <xf numFmtId="0" fontId="0" fillId="0" borderId="0" xfId="0"/>
    <xf numFmtId="0" fontId="0" fillId="0" borderId="0" xfId="0" applyAlignment="1">
      <alignment horizontal="left"/>
    </xf>
    <xf numFmtId="44" fontId="3" fillId="0" borderId="0" xfId="28" applyFont="1"/>
    <xf numFmtId="0" fontId="0" fillId="0" borderId="1" xfId="0" applyBorder="1"/>
    <xf numFmtId="0" fontId="0" fillId="0" borderId="2" xfId="0" applyBorder="1"/>
    <xf numFmtId="44" fontId="18" fillId="0" borderId="2" xfId="28" applyFont="1" applyBorder="1"/>
    <xf numFmtId="0" fontId="0" fillId="0" borderId="3" xfId="0" applyBorder="1"/>
    <xf numFmtId="0" fontId="0" fillId="0" borderId="4" xfId="0" applyBorder="1"/>
    <xf numFmtId="44" fontId="18" fillId="0" borderId="4" xfId="28" applyFont="1" applyBorder="1"/>
    <xf numFmtId="0" fontId="0" fillId="0" borderId="5" xfId="0" applyBorder="1"/>
    <xf numFmtId="0" fontId="0" fillId="0" borderId="5" xfId="0" quotePrefix="1" applyBorder="1"/>
    <xf numFmtId="0" fontId="0" fillId="0" borderId="6" xfId="0" applyBorder="1"/>
    <xf numFmtId="0" fontId="18" fillId="0" borderId="7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18" fillId="0" borderId="9" xfId="0" applyFont="1" applyBorder="1" applyAlignment="1">
      <alignment horizontal="left"/>
    </xf>
    <xf numFmtId="0" fontId="18" fillId="0" borderId="9" xfId="0" applyFont="1" applyBorder="1"/>
    <xf numFmtId="20" fontId="18" fillId="0" borderId="9" xfId="0" quotePrefix="1" applyNumberFormat="1" applyFont="1" applyBorder="1"/>
    <xf numFmtId="44" fontId="18" fillId="0" borderId="9" xfId="28" applyFont="1" applyBorder="1"/>
    <xf numFmtId="0" fontId="0" fillId="0" borderId="10" xfId="0" applyBorder="1" applyAlignment="1">
      <alignment horizontal="left"/>
    </xf>
    <xf numFmtId="0" fontId="0" fillId="0" borderId="10" xfId="0" applyBorder="1"/>
    <xf numFmtId="44" fontId="18" fillId="0" borderId="10" xfId="28" applyFont="1" applyBorder="1"/>
    <xf numFmtId="0" fontId="0" fillId="0" borderId="11" xfId="0" applyBorder="1" applyAlignment="1">
      <alignment horizontal="left"/>
    </xf>
    <xf numFmtId="0" fontId="0" fillId="0" borderId="11" xfId="0" applyBorder="1"/>
    <xf numFmtId="0" fontId="0" fillId="0" borderId="12" xfId="0" applyBorder="1" applyAlignment="1">
      <alignment horizontal="left"/>
    </xf>
    <xf numFmtId="1" fontId="0" fillId="0" borderId="0" xfId="0" applyNumberFormat="1" applyAlignment="1" applyProtection="1">
      <alignment horizontal="center"/>
      <protection locked="0"/>
    </xf>
    <xf numFmtId="7" fontId="20" fillId="0" borderId="0" xfId="28" applyNumberFormat="1" applyFont="1" applyFill="1" applyAlignment="1" applyProtection="1">
      <alignment wrapText="1"/>
      <protection locked="0"/>
    </xf>
    <xf numFmtId="1" fontId="0" fillId="33" borderId="0" xfId="0" applyNumberFormat="1" applyFill="1" applyAlignment="1">
      <alignment horizontal="center"/>
    </xf>
    <xf numFmtId="0" fontId="21" fillId="34" borderId="0" xfId="0" applyFont="1" applyFill="1"/>
    <xf numFmtId="0" fontId="22" fillId="34" borderId="0" xfId="0" applyFont="1" applyFill="1" applyAlignment="1">
      <alignment horizontal="center"/>
    </xf>
    <xf numFmtId="1" fontId="22" fillId="34" borderId="0" xfId="0" applyNumberFormat="1" applyFont="1" applyFill="1" applyAlignment="1">
      <alignment horizontal="center" wrapText="1"/>
    </xf>
    <xf numFmtId="1" fontId="22" fillId="34" borderId="0" xfId="0" applyNumberFormat="1" applyFont="1" applyFill="1" applyAlignment="1">
      <alignment horizontal="right" wrapText="1"/>
    </xf>
    <xf numFmtId="0" fontId="0" fillId="33" borderId="0" xfId="0" applyFill="1" applyAlignment="1">
      <alignment horizontal="center"/>
    </xf>
    <xf numFmtId="1" fontId="0" fillId="33" borderId="0" xfId="0" applyNumberFormat="1" applyFill="1" applyAlignment="1">
      <alignment horizontal="right"/>
    </xf>
    <xf numFmtId="0" fontId="0" fillId="33" borderId="0" xfId="0" applyFill="1"/>
    <xf numFmtId="0" fontId="0" fillId="33" borderId="0" xfId="0" applyFill="1" applyAlignment="1">
      <alignment wrapText="1"/>
    </xf>
    <xf numFmtId="0" fontId="25" fillId="35" borderId="0" xfId="0" applyFont="1" applyFill="1" applyAlignment="1">
      <alignment wrapText="1"/>
    </xf>
    <xf numFmtId="1" fontId="0" fillId="35" borderId="0" xfId="0" applyNumberFormat="1" applyFill="1" applyAlignment="1">
      <alignment horizontal="center"/>
    </xf>
    <xf numFmtId="1" fontId="0" fillId="35" borderId="0" xfId="0" applyNumberFormat="1" applyFill="1" applyAlignment="1">
      <alignment horizontal="right"/>
    </xf>
    <xf numFmtId="0" fontId="0" fillId="35" borderId="0" xfId="0" applyFill="1" applyAlignment="1">
      <alignment wrapText="1"/>
    </xf>
    <xf numFmtId="0" fontId="26" fillId="35" borderId="0" xfId="0" applyFont="1" applyFill="1" applyAlignment="1">
      <alignment wrapText="1"/>
    </xf>
    <xf numFmtId="1" fontId="0" fillId="36" borderId="0" xfId="0" applyNumberFormat="1" applyFill="1" applyAlignment="1">
      <alignment horizontal="right"/>
    </xf>
    <xf numFmtId="8" fontId="3" fillId="37" borderId="0" xfId="28" applyNumberFormat="1" applyFont="1" applyFill="1" applyProtection="1"/>
    <xf numFmtId="1" fontId="0" fillId="36" borderId="0" xfId="0" applyNumberFormat="1" applyFill="1" applyAlignment="1">
      <alignment horizontal="center"/>
    </xf>
    <xf numFmtId="0" fontId="0" fillId="36" borderId="0" xfId="0" applyFill="1" applyAlignment="1">
      <alignment wrapText="1"/>
    </xf>
    <xf numFmtId="0" fontId="18" fillId="36" borderId="0" xfId="0" applyFont="1" applyFill="1" applyAlignment="1">
      <alignment wrapText="1"/>
    </xf>
    <xf numFmtId="1" fontId="0" fillId="40" borderId="0" xfId="0" applyNumberFormat="1" applyFill="1" applyAlignment="1">
      <alignment horizontal="center"/>
    </xf>
    <xf numFmtId="1" fontId="0" fillId="40" borderId="0" xfId="0" applyNumberFormat="1" applyFill="1" applyAlignment="1">
      <alignment horizontal="right"/>
    </xf>
    <xf numFmtId="0" fontId="0" fillId="40" borderId="0" xfId="0" applyFill="1" applyAlignment="1">
      <alignment wrapText="1"/>
    </xf>
    <xf numFmtId="0" fontId="0" fillId="40" borderId="0" xfId="0" applyFill="1" applyAlignment="1">
      <alignment vertical="center" wrapText="1"/>
    </xf>
    <xf numFmtId="9" fontId="18" fillId="40" borderId="0" xfId="0" applyNumberFormat="1" applyFont="1" applyFill="1" applyAlignment="1">
      <alignment horizontal="left"/>
    </xf>
    <xf numFmtId="0" fontId="25" fillId="36" borderId="0" xfId="0" applyFont="1" applyFill="1"/>
    <xf numFmtId="44" fontId="3" fillId="0" borderId="2" xfId="28" applyFont="1" applyBorder="1"/>
    <xf numFmtId="44" fontId="3" fillId="0" borderId="10" xfId="28" applyFont="1" applyBorder="1"/>
    <xf numFmtId="44" fontId="3" fillId="34" borderId="0" xfId="28" applyFont="1" applyFill="1" applyBorder="1" applyProtection="1"/>
    <xf numFmtId="44" fontId="22" fillId="34" borderId="0" xfId="28" applyFont="1" applyFill="1" applyBorder="1" applyAlignment="1" applyProtection="1">
      <alignment horizontal="center"/>
    </xf>
    <xf numFmtId="44" fontId="3" fillId="41" borderId="0" xfId="28" applyFont="1" applyFill="1" applyBorder="1" applyProtection="1"/>
    <xf numFmtId="44" fontId="0" fillId="41" borderId="0" xfId="0" applyNumberFormat="1" applyFill="1"/>
    <xf numFmtId="44" fontId="3" fillId="41" borderId="0" xfId="28" applyFont="1" applyFill="1" applyBorder="1" applyAlignment="1" applyProtection="1">
      <alignment wrapText="1"/>
    </xf>
    <xf numFmtId="44" fontId="3" fillId="37" borderId="0" xfId="28" applyFont="1" applyFill="1" applyProtection="1"/>
    <xf numFmtId="0" fontId="27" fillId="36" borderId="0" xfId="0" applyFont="1" applyFill="1"/>
    <xf numFmtId="1" fontId="27" fillId="36" borderId="0" xfId="0" applyNumberFormat="1" applyFont="1" applyFill="1" applyAlignment="1">
      <alignment horizontal="right"/>
    </xf>
    <xf numFmtId="44" fontId="27" fillId="37" borderId="0" xfId="28" applyFont="1" applyFill="1" applyProtection="1"/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44" fontId="29" fillId="37" borderId="0" xfId="28" applyFont="1" applyFill="1" applyProtection="1"/>
    <xf numFmtId="1" fontId="27" fillId="0" borderId="0" xfId="0" applyNumberFormat="1" applyFont="1" applyAlignment="1" applyProtection="1">
      <alignment horizontal="center"/>
      <protection locked="0"/>
    </xf>
    <xf numFmtId="0" fontId="0" fillId="0" borderId="17" xfId="0" applyBorder="1" applyAlignment="1">
      <alignment horizontal="left"/>
    </xf>
    <xf numFmtId="0" fontId="0" fillId="0" borderId="0" xfId="0" applyAlignment="1">
      <alignment wrapText="1"/>
    </xf>
    <xf numFmtId="0" fontId="0" fillId="0" borderId="18" xfId="0" applyBorder="1"/>
    <xf numFmtId="44" fontId="3" fillId="0" borderId="18" xfId="28" applyFont="1" applyBorder="1"/>
    <xf numFmtId="0" fontId="0" fillId="0" borderId="19" xfId="0" applyBorder="1" applyAlignment="1">
      <alignment horizontal="left"/>
    </xf>
    <xf numFmtId="0" fontId="0" fillId="0" borderId="20" xfId="0" applyBorder="1"/>
    <xf numFmtId="0" fontId="0" fillId="0" borderId="21" xfId="0" applyBorder="1"/>
    <xf numFmtId="0" fontId="0" fillId="43" borderId="22" xfId="0" applyFill="1" applyBorder="1" applyAlignment="1">
      <alignment horizontal="left"/>
    </xf>
    <xf numFmtId="0" fontId="0" fillId="43" borderId="23" xfId="0" applyFill="1" applyBorder="1"/>
    <xf numFmtId="0" fontId="0" fillId="43" borderId="24" xfId="0" applyFill="1" applyBorder="1"/>
    <xf numFmtId="44" fontId="3" fillId="0" borderId="0" xfId="28" applyFont="1" applyAlignment="1">
      <alignment wrapText="1"/>
    </xf>
    <xf numFmtId="1" fontId="30" fillId="37" borderId="0" xfId="0" applyNumberFormat="1" applyFont="1" applyFill="1" applyAlignment="1">
      <alignment horizontal="right"/>
    </xf>
    <xf numFmtId="0" fontId="24" fillId="0" borderId="0" xfId="0" applyFont="1"/>
    <xf numFmtId="44" fontId="3" fillId="0" borderId="0" xfId="28" applyFont="1" applyBorder="1"/>
    <xf numFmtId="0" fontId="0" fillId="0" borderId="2" xfId="0" quotePrefix="1" applyBorder="1" applyAlignment="1">
      <alignment horizontal="left"/>
    </xf>
    <xf numFmtId="1" fontId="0" fillId="0" borderId="0" xfId="0" quotePrefix="1" applyNumberFormat="1" applyAlignment="1" applyProtection="1">
      <alignment horizontal="center"/>
      <protection locked="0"/>
    </xf>
    <xf numFmtId="0" fontId="0" fillId="0" borderId="12" xfId="0" quotePrefix="1" applyBorder="1" applyAlignment="1">
      <alignment horizontal="left"/>
    </xf>
    <xf numFmtId="1" fontId="0" fillId="0" borderId="0" xfId="0" applyNumberFormat="1"/>
    <xf numFmtId="0" fontId="0" fillId="0" borderId="22" xfId="0" applyBorder="1" applyAlignment="1">
      <alignment horizontal="left"/>
    </xf>
    <xf numFmtId="0" fontId="0" fillId="0" borderId="23" xfId="0" applyBorder="1"/>
    <xf numFmtId="0" fontId="0" fillId="0" borderId="0" xfId="0" applyAlignment="1">
      <alignment horizontal="center" wrapText="1"/>
    </xf>
    <xf numFmtId="44" fontId="3" fillId="0" borderId="23" xfId="28" applyFont="1" applyBorder="1"/>
    <xf numFmtId="0" fontId="26" fillId="0" borderId="0" xfId="0" applyFont="1"/>
    <xf numFmtId="0" fontId="18" fillId="0" borderId="23" xfId="0" applyFont="1" applyBorder="1"/>
    <xf numFmtId="44" fontId="0" fillId="44" borderId="35" xfId="28" applyFont="1" applyFill="1" applyBorder="1"/>
    <xf numFmtId="44" fontId="0" fillId="0" borderId="35" xfId="28" applyFont="1" applyBorder="1"/>
    <xf numFmtId="0" fontId="18" fillId="0" borderId="36" xfId="0" applyFont="1" applyBorder="1"/>
    <xf numFmtId="44" fontId="18" fillId="0" borderId="36" xfId="28" applyFont="1" applyBorder="1" applyAlignment="1">
      <alignment wrapText="1"/>
    </xf>
    <xf numFmtId="0" fontId="0" fillId="44" borderId="37" xfId="0" applyFill="1" applyBorder="1" applyAlignment="1">
      <alignment horizontal="left"/>
    </xf>
    <xf numFmtId="44" fontId="19" fillId="34" borderId="0" xfId="28" applyFont="1" applyFill="1" applyProtection="1"/>
    <xf numFmtId="0" fontId="0" fillId="0" borderId="34" xfId="0" quotePrefix="1" applyBorder="1" applyAlignment="1">
      <alignment horizontal="left"/>
    </xf>
    <xf numFmtId="0" fontId="0" fillId="37" borderId="0" xfId="0" applyFill="1"/>
    <xf numFmtId="1" fontId="31" fillId="40" borderId="0" xfId="0" applyNumberFormat="1" applyFont="1" applyFill="1" applyAlignment="1">
      <alignment horizontal="right"/>
    </xf>
    <xf numFmtId="44" fontId="31" fillId="40" borderId="0" xfId="28" applyFont="1" applyFill="1" applyProtection="1"/>
    <xf numFmtId="0" fontId="0" fillId="40" borderId="0" xfId="0" applyFill="1"/>
    <xf numFmtId="9" fontId="0" fillId="0" borderId="0" xfId="40" applyFont="1"/>
    <xf numFmtId="44" fontId="19" fillId="34" borderId="0" xfId="28" applyFont="1" applyFill="1" applyBorder="1" applyProtection="1"/>
    <xf numFmtId="1" fontId="0" fillId="39" borderId="0" xfId="0" applyNumberFormat="1" applyFill="1" applyAlignment="1" applyProtection="1">
      <alignment horizontal="center"/>
      <protection locked="0"/>
    </xf>
    <xf numFmtId="0" fontId="0" fillId="33" borderId="0" xfId="0" applyFill="1" applyAlignment="1">
      <alignment horizontal="right"/>
    </xf>
    <xf numFmtId="44" fontId="0" fillId="0" borderId="0" xfId="28" applyFont="1" applyFill="1" applyAlignment="1" applyProtection="1">
      <alignment horizontal="center"/>
      <protection locked="0"/>
    </xf>
    <xf numFmtId="0" fontId="18" fillId="45" borderId="0" xfId="0" applyFont="1" applyFill="1" applyAlignment="1">
      <alignment horizontal="left" wrapText="1"/>
    </xf>
    <xf numFmtId="44" fontId="0" fillId="0" borderId="0" xfId="28" quotePrefix="1" applyFont="1" applyFill="1" applyBorder="1" applyAlignment="1" applyProtection="1">
      <alignment horizontal="center"/>
      <protection locked="0"/>
    </xf>
    <xf numFmtId="1" fontId="31" fillId="33" borderId="0" xfId="0" applyNumberFormat="1" applyFont="1" applyFill="1" applyAlignment="1">
      <alignment horizontal="center"/>
    </xf>
    <xf numFmtId="0" fontId="1" fillId="40" borderId="0" xfId="0" applyFont="1" applyFill="1"/>
    <xf numFmtId="0" fontId="0" fillId="47" borderId="0" xfId="0" applyFill="1"/>
    <xf numFmtId="0" fontId="27" fillId="47" borderId="0" xfId="0" applyFont="1" applyFill="1"/>
    <xf numFmtId="1" fontId="0" fillId="47" borderId="0" xfId="0" applyNumberFormat="1" applyFill="1" applyAlignment="1">
      <alignment horizontal="center"/>
    </xf>
    <xf numFmtId="1" fontId="0" fillId="47" borderId="0" xfId="0" applyNumberFormat="1" applyFill="1" applyAlignment="1">
      <alignment horizontal="right"/>
    </xf>
    <xf numFmtId="44" fontId="3" fillId="47" borderId="0" xfId="28" applyFont="1" applyFill="1" applyBorder="1" applyProtection="1"/>
    <xf numFmtId="0" fontId="0" fillId="47" borderId="0" xfId="0" applyFill="1" applyAlignment="1">
      <alignment wrapText="1"/>
    </xf>
    <xf numFmtId="44" fontId="28" fillId="47" borderId="13" xfId="28" applyFont="1" applyFill="1" applyBorder="1" applyProtection="1"/>
    <xf numFmtId="0" fontId="21" fillId="47" borderId="0" xfId="0" applyFont="1" applyFill="1" applyAlignment="1">
      <alignment horizontal="left" vertical="center" wrapText="1"/>
    </xf>
    <xf numFmtId="44" fontId="3" fillId="47" borderId="0" xfId="28" applyFont="1" applyFill="1" applyProtection="1"/>
    <xf numFmtId="44" fontId="19" fillId="47" borderId="0" xfId="28" applyFont="1" applyFill="1" applyProtection="1"/>
    <xf numFmtId="0" fontId="36" fillId="39" borderId="0" xfId="0" applyFont="1" applyFill="1"/>
    <xf numFmtId="0" fontId="0" fillId="46" borderId="0" xfId="0" applyFill="1"/>
    <xf numFmtId="0" fontId="18" fillId="46" borderId="0" xfId="0" applyFont="1" applyFill="1"/>
    <xf numFmtId="14" fontId="0" fillId="47" borderId="0" xfId="0" applyNumberFormat="1" applyFill="1"/>
    <xf numFmtId="44" fontId="28" fillId="38" borderId="13" xfId="28" applyFont="1" applyFill="1" applyBorder="1" applyAlignment="1" applyProtection="1">
      <alignment vertical="center"/>
    </xf>
    <xf numFmtId="44" fontId="28" fillId="42" borderId="14" xfId="28" applyFont="1" applyFill="1" applyBorder="1" applyProtection="1"/>
    <xf numFmtId="1" fontId="38" fillId="0" borderId="0" xfId="0" applyNumberFormat="1" applyFont="1" applyAlignment="1" applyProtection="1">
      <alignment horizontal="left"/>
      <protection locked="0"/>
    </xf>
    <xf numFmtId="0" fontId="0" fillId="47" borderId="38" xfId="0" applyFill="1" applyBorder="1"/>
    <xf numFmtId="1" fontId="0" fillId="47" borderId="38" xfId="0" applyNumberFormat="1" applyFill="1" applyBorder="1" applyAlignment="1">
      <alignment horizontal="center"/>
    </xf>
    <xf numFmtId="1" fontId="0" fillId="47" borderId="38" xfId="0" applyNumberFormat="1" applyFill="1" applyBorder="1" applyAlignment="1">
      <alignment horizontal="right"/>
    </xf>
    <xf numFmtId="44" fontId="3" fillId="47" borderId="38" xfId="28" applyFont="1" applyFill="1" applyBorder="1" applyProtection="1"/>
    <xf numFmtId="0" fontId="27" fillId="0" borderId="0" xfId="0" applyFont="1"/>
    <xf numFmtId="1" fontId="27" fillId="0" borderId="0" xfId="0" applyNumberFormat="1" applyFont="1" applyAlignment="1">
      <alignment horizontal="right"/>
    </xf>
    <xf numFmtId="44" fontId="29" fillId="0" borderId="0" xfId="28" applyFont="1" applyFill="1" applyProtection="1"/>
    <xf numFmtId="0" fontId="21" fillId="39" borderId="0" xfId="0" applyFont="1" applyFill="1"/>
    <xf numFmtId="1" fontId="0" fillId="39" borderId="0" xfId="0" applyNumberFormat="1" applyFill="1" applyAlignment="1">
      <alignment horizontal="center"/>
    </xf>
    <xf numFmtId="1" fontId="23" fillId="39" borderId="0" xfId="0" applyNumberFormat="1" applyFont="1" applyFill="1" applyAlignment="1">
      <alignment horizontal="right"/>
    </xf>
    <xf numFmtId="44" fontId="3" fillId="42" borderId="0" xfId="28" applyFont="1" applyFill="1" applyProtection="1"/>
    <xf numFmtId="14" fontId="0" fillId="0" borderId="0" xfId="0" applyNumberFormat="1" applyAlignment="1">
      <alignment horizontal="center"/>
    </xf>
    <xf numFmtId="44" fontId="19" fillId="42" borderId="0" xfId="28" applyFont="1" applyFill="1" applyProtection="1"/>
    <xf numFmtId="0" fontId="35" fillId="39" borderId="0" xfId="0" applyFont="1" applyFill="1" applyAlignment="1">
      <alignment wrapText="1"/>
    </xf>
    <xf numFmtId="1" fontId="35" fillId="39" borderId="0" xfId="0" applyNumberFormat="1" applyFont="1" applyFill="1" applyAlignment="1">
      <alignment horizontal="center"/>
    </xf>
    <xf numFmtId="1" fontId="35" fillId="39" borderId="0" xfId="0" applyNumberFormat="1" applyFont="1" applyFill="1" applyAlignment="1">
      <alignment horizontal="right"/>
    </xf>
    <xf numFmtId="44" fontId="28" fillId="42" borderId="13" xfId="28" applyFont="1" applyFill="1" applyBorder="1" applyProtection="1"/>
    <xf numFmtId="1" fontId="26" fillId="39" borderId="0" xfId="0" applyNumberFormat="1" applyFont="1" applyFill="1" applyAlignment="1">
      <alignment horizontal="left" wrapText="1"/>
    </xf>
    <xf numFmtId="1" fontId="0" fillId="39" borderId="0" xfId="0" applyNumberFormat="1" applyFill="1" applyAlignment="1">
      <alignment horizontal="right"/>
    </xf>
    <xf numFmtId="0" fontId="0" fillId="40" borderId="0" xfId="0" applyFill="1" applyAlignment="1">
      <alignment horizontal="right"/>
    </xf>
    <xf numFmtId="44" fontId="0" fillId="47" borderId="0" xfId="0" applyNumberFormat="1" applyFill="1"/>
    <xf numFmtId="0" fontId="0" fillId="39" borderId="0" xfId="0" applyFill="1" applyAlignment="1">
      <alignment wrapText="1"/>
    </xf>
    <xf numFmtId="0" fontId="0" fillId="39" borderId="0" xfId="0" applyFill="1"/>
    <xf numFmtId="9" fontId="0" fillId="0" borderId="0" xfId="40" quotePrefix="1" applyFont="1" applyFill="1" applyBorder="1" applyAlignment="1" applyProtection="1">
      <alignment horizontal="center"/>
      <protection locked="0"/>
    </xf>
    <xf numFmtId="0" fontId="0" fillId="39" borderId="0" xfId="0" applyFill="1" applyAlignment="1">
      <alignment horizontal="left"/>
    </xf>
    <xf numFmtId="0" fontId="27" fillId="36" borderId="0" xfId="0" applyFont="1" applyFill="1" applyAlignment="1">
      <alignment horizontal="left" wrapText="1"/>
    </xf>
    <xf numFmtId="0" fontId="21" fillId="37" borderId="0" xfId="0" applyFont="1" applyFill="1" applyAlignment="1">
      <alignment horizontal="left" vertical="center" wrapText="1"/>
    </xf>
    <xf numFmtId="0" fontId="32" fillId="35" borderId="0" xfId="0" applyFont="1" applyFill="1" applyAlignment="1">
      <alignment horizontal="center"/>
    </xf>
    <xf numFmtId="0" fontId="34" fillId="38" borderId="0" xfId="0" applyFont="1" applyFill="1" applyAlignment="1">
      <alignment horizontal="left" vertical="top" wrapText="1"/>
    </xf>
    <xf numFmtId="1" fontId="29" fillId="39" borderId="0" xfId="0" applyNumberFormat="1" applyFont="1" applyFill="1" applyAlignment="1">
      <alignment horizontal="center"/>
    </xf>
    <xf numFmtId="0" fontId="25" fillId="47" borderId="0" xfId="0" applyFont="1" applyFill="1" applyAlignment="1">
      <alignment horizontal="left" wrapText="1"/>
    </xf>
    <xf numFmtId="0" fontId="0" fillId="39" borderId="0" xfId="0" applyFill="1" applyAlignment="1">
      <alignment horizontal="left" wrapText="1"/>
    </xf>
    <xf numFmtId="0" fontId="0" fillId="45" borderId="0" xfId="0" applyFill="1" applyAlignment="1">
      <alignment horizontal="left" vertical="center" wrapText="1"/>
    </xf>
    <xf numFmtId="0" fontId="37" fillId="45" borderId="0" xfId="0" applyFont="1" applyFill="1" applyAlignment="1">
      <alignment horizontal="left"/>
    </xf>
    <xf numFmtId="0" fontId="40" fillId="39" borderId="0" xfId="0" applyFont="1" applyFill="1" applyAlignment="1">
      <alignment horizontal="center" wrapText="1"/>
    </xf>
    <xf numFmtId="0" fontId="0" fillId="36" borderId="0" xfId="0" applyFill="1" applyAlignment="1">
      <alignment horizontal="left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27">
    <dxf>
      <font>
        <color theme="6" tint="0.3999450666829432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diagonalUp="0" diagonalDown="0">
        <left/>
        <right/>
        <top style="dotted">
          <color indexed="64"/>
        </top>
        <bottom/>
      </border>
    </dxf>
    <dxf>
      <alignment horizontal="left" vertical="bottom" textRotation="0" wrapText="0" indent="0" justifyLastLine="0" shrinkToFit="0" readingOrder="0"/>
      <border diagonalUp="0" diagonalDown="0">
        <left/>
        <right/>
        <top style="dotted">
          <color indexed="64"/>
        </top>
        <bottom/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dotted">
          <color indexed="64"/>
        </top>
        <bottom style="dotted">
          <color indexed="64"/>
        </bottom>
      </border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left style="thin">
          <color indexed="64"/>
        </left>
        <top style="thin">
          <color indexed="64"/>
        </top>
        <bottom style="dotted">
          <color indexed="64"/>
        </bottom>
      </border>
    </dxf>
    <dxf>
      <border outline="0"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left style="thin">
          <color indexed="64"/>
        </left>
        <top style="thin">
          <color indexed="64"/>
        </top>
        <bottom style="dotted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1" defaultTableStyle="TableStyleMedium2" defaultPivotStyle="PivotStyleLight16">
    <tableStyle name="Table Style 1" pivot="0" count="0" xr9:uid="{00000000-0011-0000-FFFF-FFFF00000000}"/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1371600</xdr:colOff>
      <xdr:row>81</xdr:row>
      <xdr:rowOff>19050</xdr:rowOff>
    </xdr:from>
    <xdr:to>
      <xdr:col>2</xdr:col>
      <xdr:colOff>1028708</xdr:colOff>
      <xdr:row>102</xdr:row>
      <xdr:rowOff>135263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92D3235-5958-A8B6-0AEF-F60403D11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19154775"/>
          <a:ext cx="3962408" cy="3924308"/>
        </a:xfrm>
        <a:prstGeom prst="rect">
          <a:avLst/>
        </a:prstGeom>
      </xdr:spPr>
    </xdr:pic>
    <xdr:clientData/>
  </xdr:twoCellAnchor>
  <xdr:twoCellAnchor editAs="oneCell">
    <xdr:from>
      <xdr:col>3</xdr:col>
      <xdr:colOff>68580</xdr:colOff>
      <xdr:row>0</xdr:row>
      <xdr:rowOff>0</xdr:rowOff>
    </xdr:from>
    <xdr:to>
      <xdr:col>3</xdr:col>
      <xdr:colOff>1085858</xdr:colOff>
      <xdr:row>2</xdr:row>
      <xdr:rowOff>396248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075B6FE-FD84-7081-44A3-37DADFCBB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0280" y="0"/>
          <a:ext cx="1013468" cy="101346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16" totalsRowShown="0" headerRowDxfId="26" headerRowBorderDxfId="25" tableBorderDxfId="24">
  <autoFilter ref="A1:E16" xr:uid="{00000000-0009-0000-0100-000001000000}"/>
  <tableColumns count="5">
    <tableColumn id="1" xr3:uid="{00000000-0010-0000-0000-000001000000}" name="Year" dataDxfId="23"/>
    <tableColumn id="2" xr3:uid="{00000000-0010-0000-0000-000002000000}" name="Tuition" dataDxfId="22"/>
    <tableColumn id="3" xr3:uid="{00000000-0010-0000-0000-000003000000}" name="Levies" dataDxfId="21"/>
    <tableColumn id="4" xr3:uid="{00000000-0010-0000-0000-000004000000}" name="1:1" dataDxfId="20"/>
    <tableColumn id="5" xr3:uid="{00000000-0010-0000-0000-000005000000}" name="TOTAL" dataDxfId="19" dataCellStyle="Currency">
      <calculatedColumnFormula>SUM(B2:D2)</calculatedColumnFormula>
    </tableColumn>
  </tableColumns>
  <tableStyleInfo name="TableStyleLight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0" xr:uid="{00000000-000C-0000-FFFF-FFFF09000000}" name="Table2" displayName="Table2" ref="A18:B33" totalsRowShown="0" headerRowBorderDxfId="6" tableBorderDxfId="5">
  <autoFilter ref="A18:B33" xr:uid="{00000000-0009-0000-0100-0000C0030000}"/>
  <tableColumns count="2">
    <tableColumn id="1" xr3:uid="{00000000-0010-0000-0900-000001000000}" name="Year" dataDxfId="4"/>
    <tableColumn id="2" xr3:uid="{00000000-0010-0000-0900-000002000000}" name="Levies" dataDxfId="3"/>
  </tableColumns>
  <tableStyleInfo name="TableStyleLight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1" xr:uid="{00000000-000C-0000-FFFF-FFFF0A000000}" name="Table8" displayName="Table8" ref="D19:E34" totalsRowShown="0">
  <autoFilter ref="D19:E34" xr:uid="{00000000-0009-0000-0100-0000C1030000}"/>
  <tableColumns count="2">
    <tableColumn id="1" xr3:uid="{00000000-0010-0000-0A00-000001000000}" name="Percentage"/>
    <tableColumn id="2" xr3:uid="{00000000-0010-0000-0A00-000002000000}" name="Bus Total" dataDxfId="2" dataCellStyle="Currency"/>
  </tableColumns>
  <tableStyleInfo name="TableStyleMedium26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2" xr:uid="{00000000-000C-0000-FFFF-FFFF0B000000}" name="Table8963" displayName="Table8963" ref="D40:E60" totalsRowShown="0">
  <autoFilter ref="D40:E60" xr:uid="{00000000-0009-0000-0100-0000C2030000}"/>
  <tableColumns count="2">
    <tableColumn id="1" xr3:uid="{00000000-0010-0000-0B00-000001000000}" name="Percentage"/>
    <tableColumn id="2" xr3:uid="{00000000-0010-0000-0B00-000002000000}" name=" $-   " dataDxfId="1" dataCellStyle="Currency"/>
  </tableColumns>
  <tableStyleInfo name="TableStyleMedium2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A40:B54" totalsRowShown="0" headerRowBorderDxfId="18" tableBorderDxfId="17">
  <autoFilter ref="A40:B54" xr:uid="{00000000-0009-0000-0100-000004000000}"/>
  <tableColumns count="2">
    <tableColumn id="1" xr3:uid="{00000000-0010-0000-0100-000001000000}" name="Year" dataDxfId="16"/>
    <tableColumn id="2" xr3:uid="{00000000-0010-0000-0100-000002000000}" name="Laptop" dataDxfId="15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02000000}" name="Table35" displayName="Table35" ref="A35:E38" totalsRowShown="0">
  <autoFilter ref="A35:E38" xr:uid="{00000000-0009-0000-0100-000023000000}"/>
  <tableColumns count="5">
    <tableColumn id="1" xr3:uid="{00000000-0010-0000-0200-000001000000}" name="Column1"/>
    <tableColumn id="2" xr3:uid="{00000000-0010-0000-0200-000002000000}" name="Column2" dataDxfId="14" dataCellStyle="Currency"/>
    <tableColumn id="3" xr3:uid="{00000000-0010-0000-0200-000003000000}" name="Column3" dataDxfId="13"/>
    <tableColumn id="4" xr3:uid="{00000000-0010-0000-0200-000004000000}" name="Column4"/>
    <tableColumn id="5" xr3:uid="{00000000-0010-0000-0200-000005000000}" name="Column5" dataDxfId="12" dataCellStyle="Currency"/>
  </tableColumns>
  <tableStyleInfo name="TableStyleLight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0000000-000C-0000-FFFF-FFFF03000000}" name="Table49" displayName="Table49" ref="A57:C64" totalsRowShown="0">
  <autoFilter ref="A57:C64" xr:uid="{00000000-0009-0000-0100-000031000000}"/>
  <tableColumns count="3">
    <tableColumn id="1" xr3:uid="{00000000-0010-0000-0300-000001000000}" name="Column1" dataDxfId="11"/>
    <tableColumn id="2" xr3:uid="{00000000-0010-0000-0300-000002000000}" name="Column2"/>
    <tableColumn id="3" xr3:uid="{00000000-0010-0000-0300-000003000000}" name="Column3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00000000-000C-0000-FFFF-FFFF04000000}" name="Table3672" displayName="Table3672" ref="G40:H55" totalsRowShown="0">
  <autoFilter ref="G40:H55" xr:uid="{00000000-0009-0000-0100-000047000000}"/>
  <tableColumns count="2">
    <tableColumn id="1" xr3:uid="{00000000-0010-0000-0400-000001000000}" name="Year" dataDxfId="10"/>
    <tableColumn id="2" xr3:uid="{00000000-0010-0000-0400-000002000000}" name="OTP discount - Direct Debit" dataDxfId="9" dataCellStyle="Currency"/>
  </tableColumns>
  <tableStyleInfo name="TableStyleLight1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00000000-000C-0000-FFFF-FFFF05000000}" name="Table88" displayName="Table88" ref="G56:H58" totalsRowShown="0">
  <autoFilter ref="G56:H58" xr:uid="{00000000-0009-0000-0100-000058000000}"/>
  <tableColumns count="2">
    <tableColumn id="1" xr3:uid="{00000000-0010-0000-0500-000001000000}" name="Column1"/>
    <tableColumn id="2" xr3:uid="{00000000-0010-0000-0500-000002000000}" name="Column2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00000000-000C-0000-FFFF-FFFF06000000}" name="Table89" displayName="Table89" ref="G60:H62" totalsRowShown="0">
  <autoFilter ref="G60:H62" xr:uid="{00000000-0009-0000-0100-000059000000}"/>
  <tableColumns count="2">
    <tableColumn id="1" xr3:uid="{00000000-0010-0000-0600-000001000000}" name="Column1"/>
    <tableColumn id="2" xr3:uid="{00000000-0010-0000-0600-000002000000}" name="Alumni"/>
  </tableColumns>
  <tableStyleInfo name="TableStyleDark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00000000-000C-0000-FFFF-FFFF07000000}" name="Table90" displayName="Table90" ref="A66:B71" totalsRowShown="0">
  <autoFilter ref="A66:B71" xr:uid="{00000000-0009-0000-0100-00005A000000}"/>
  <tableColumns count="2">
    <tableColumn id="1" xr3:uid="{00000000-0010-0000-0700-000001000000}" name="Continuation" dataDxfId="8"/>
    <tableColumn id="2" xr3:uid="{00000000-0010-0000-0700-000002000000}" name="Column1" dataCellStyle="Currency"/>
  </tableColumns>
  <tableStyleInfo name="TableStyleMedium4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7" xr:uid="{00000000-000C-0000-FFFF-FFFF08000000}" name="Table597" displayName="Table597" ref="A74:D89" totalsRowShown="0">
  <autoFilter ref="A74:D89" xr:uid="{00000000-0009-0000-0100-000055020000}"/>
  <tableColumns count="4">
    <tableColumn id="1" xr3:uid="{00000000-0010-0000-0800-000001000000}" name="Year" dataDxfId="7"/>
    <tableColumn id="2" xr3:uid="{00000000-0010-0000-0800-000002000000}" name="Annual Payment Discount"/>
    <tableColumn id="3" xr3:uid="{00000000-0010-0000-0800-000003000000}" name="Sibling 2"/>
    <tableColumn id="4" xr3:uid="{00000000-0010-0000-0800-000004000000}" name="Sibling 3"/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109"/>
  <sheetViews>
    <sheetView tabSelected="1" zoomScaleNormal="100" workbookViewId="0">
      <selection activeCell="B2" sqref="B2"/>
    </sheetView>
  </sheetViews>
  <sheetFormatPr defaultColWidth="9.109375" defaultRowHeight="14.4" outlineLevelRow="1" x14ac:dyDescent="0.3"/>
  <cols>
    <col min="1" max="1" width="47.88671875" style="115" customWidth="1"/>
    <col min="2" max="2" width="14.88671875" style="117" customWidth="1"/>
    <col min="3" max="3" width="25.6640625" style="118" customWidth="1"/>
    <col min="4" max="4" width="17" style="123" customWidth="1"/>
    <col min="5" max="5" width="9.109375" style="115"/>
    <col min="6" max="6" width="10.33203125" style="115" bestFit="1" customWidth="1"/>
    <col min="7" max="7" width="9.109375" style="115"/>
    <col min="8" max="8" width="11.33203125" style="115" bestFit="1" customWidth="1"/>
    <col min="9" max="16384" width="9.109375" style="115"/>
  </cols>
  <sheetData>
    <row r="1" spans="1:6" ht="25.8" x14ac:dyDescent="0.5">
      <c r="A1" s="159" t="s">
        <v>75</v>
      </c>
      <c r="B1" s="159"/>
      <c r="C1" s="159"/>
      <c r="D1" s="159"/>
    </row>
    <row r="2" spans="1:6" ht="23.4" x14ac:dyDescent="0.45">
      <c r="A2" s="32" t="s">
        <v>46</v>
      </c>
      <c r="B2" s="131"/>
      <c r="C2" s="131"/>
      <c r="D2" s="58"/>
    </row>
    <row r="3" spans="1:6" ht="72.75" customHeight="1" x14ac:dyDescent="0.35">
      <c r="A3" s="33" t="s">
        <v>20</v>
      </c>
      <c r="B3" s="34" t="s">
        <v>19</v>
      </c>
      <c r="C3" s="35" t="s">
        <v>13</v>
      </c>
      <c r="D3" s="59" t="s">
        <v>12</v>
      </c>
    </row>
    <row r="4" spans="1:6" x14ac:dyDescent="0.3">
      <c r="A4" s="36" t="s">
        <v>6</v>
      </c>
      <c r="B4" s="86"/>
      <c r="C4" s="37" t="s">
        <v>2</v>
      </c>
      <c r="D4" s="58">
        <f>LOOKUP(B4,Sheet2!$A$2:$A$16,Sheet2!$B$2:$B$16)</f>
        <v>0</v>
      </c>
    </row>
    <row r="5" spans="1:6" x14ac:dyDescent="0.3">
      <c r="A5" s="31" t="s">
        <v>72</v>
      </c>
      <c r="B5" s="155"/>
      <c r="C5" s="109" t="s">
        <v>57</v>
      </c>
      <c r="D5" s="107">
        <f>-D4*B5</f>
        <v>0</v>
      </c>
    </row>
    <row r="6" spans="1:6" x14ac:dyDescent="0.3">
      <c r="A6" s="31" t="s">
        <v>73</v>
      </c>
      <c r="B6" s="112"/>
      <c r="C6" s="109" t="s">
        <v>57</v>
      </c>
      <c r="D6" s="107">
        <f>-B6</f>
        <v>0</v>
      </c>
    </row>
    <row r="7" spans="1:6" x14ac:dyDescent="0.3">
      <c r="A7" s="113" t="s">
        <v>59</v>
      </c>
      <c r="B7" s="31"/>
      <c r="C7" s="37" t="s">
        <v>4</v>
      </c>
      <c r="D7" s="58">
        <f>LOOKUP(B4,Sheet2!A$19:$A$32,Sheet2!$B$19:$B$32)</f>
        <v>0</v>
      </c>
      <c r="F7" s="152"/>
    </row>
    <row r="8" spans="1:6" x14ac:dyDescent="0.3">
      <c r="A8" s="36"/>
      <c r="B8" s="31"/>
      <c r="C8" s="37"/>
      <c r="D8" s="58"/>
    </row>
    <row r="9" spans="1:6" x14ac:dyDescent="0.3">
      <c r="A9" s="36" t="s">
        <v>7</v>
      </c>
      <c r="B9" s="29"/>
      <c r="C9" s="37" t="s">
        <v>2</v>
      </c>
      <c r="D9" s="58">
        <f>LOOKUP(B9,Sheet2!$A$2:$A$16,Sheet2!$B$2:$B$16)</f>
        <v>0</v>
      </c>
    </row>
    <row r="10" spans="1:6" x14ac:dyDescent="0.3">
      <c r="A10" s="36" t="s">
        <v>31</v>
      </c>
      <c r="B10" s="31"/>
      <c r="C10" s="37"/>
      <c r="D10" s="100">
        <f>-D9*10%</f>
        <v>0</v>
      </c>
    </row>
    <row r="11" spans="1:6" x14ac:dyDescent="0.3">
      <c r="A11" s="31" t="s">
        <v>72</v>
      </c>
      <c r="B11" s="155"/>
      <c r="C11" s="109" t="s">
        <v>57</v>
      </c>
      <c r="D11" s="107">
        <f>-(D9+D10)*B11</f>
        <v>0</v>
      </c>
    </row>
    <row r="12" spans="1:6" x14ac:dyDescent="0.3">
      <c r="A12" s="31" t="s">
        <v>73</v>
      </c>
      <c r="B12" s="112"/>
      <c r="C12" s="109" t="s">
        <v>57</v>
      </c>
      <c r="D12" s="107">
        <f>-B12</f>
        <v>0</v>
      </c>
    </row>
    <row r="13" spans="1:6" x14ac:dyDescent="0.3">
      <c r="A13" s="113" t="s">
        <v>59</v>
      </c>
      <c r="B13" s="31"/>
      <c r="C13" s="37" t="s">
        <v>4</v>
      </c>
      <c r="D13" s="58">
        <f>LOOKUP(B9,Sheet2!A$19:$A$32,Sheet2!$B$19:$B$32)</f>
        <v>0</v>
      </c>
      <c r="F13" s="152"/>
    </row>
    <row r="14" spans="1:6" x14ac:dyDescent="0.3">
      <c r="A14" s="36"/>
      <c r="B14" s="31"/>
      <c r="C14" s="37"/>
      <c r="D14" s="58"/>
    </row>
    <row r="15" spans="1:6" x14ac:dyDescent="0.3">
      <c r="A15" s="36" t="s">
        <v>8</v>
      </c>
      <c r="B15" s="29"/>
      <c r="C15" s="37" t="s">
        <v>2</v>
      </c>
      <c r="D15" s="58">
        <f>LOOKUP(B15,Sheet2!$A$2:$A$16,Sheet2!$B$2:$B$16)</f>
        <v>0</v>
      </c>
    </row>
    <row r="16" spans="1:6" x14ac:dyDescent="0.3">
      <c r="A16" s="36" t="s">
        <v>32</v>
      </c>
      <c r="B16" s="31"/>
      <c r="C16" s="37"/>
      <c r="D16" s="100">
        <f>-D15*40%</f>
        <v>0</v>
      </c>
    </row>
    <row r="17" spans="1:4" x14ac:dyDescent="0.3">
      <c r="A17" s="31" t="s">
        <v>72</v>
      </c>
      <c r="B17" s="155"/>
      <c r="C17" s="109" t="s">
        <v>57</v>
      </c>
      <c r="D17" s="107">
        <f>-(D15+D16)*B17</f>
        <v>0</v>
      </c>
    </row>
    <row r="18" spans="1:4" x14ac:dyDescent="0.3">
      <c r="A18" s="31" t="s">
        <v>73</v>
      </c>
      <c r="B18" s="112"/>
      <c r="C18" s="109" t="s">
        <v>57</v>
      </c>
      <c r="D18" s="107">
        <f>-B18</f>
        <v>0</v>
      </c>
    </row>
    <row r="19" spans="1:4" x14ac:dyDescent="0.3">
      <c r="A19" s="113" t="s">
        <v>59</v>
      </c>
      <c r="B19" s="31"/>
      <c r="C19" s="37" t="s">
        <v>4</v>
      </c>
      <c r="D19" s="58">
        <f>LOOKUP(B15,Sheet2!A$19:$A$32,Sheet2!$B$19:$B$32)</f>
        <v>0</v>
      </c>
    </row>
    <row r="20" spans="1:4" x14ac:dyDescent="0.3">
      <c r="A20" s="36"/>
      <c r="B20" s="31"/>
      <c r="C20" s="37"/>
      <c r="D20" s="58"/>
    </row>
    <row r="21" spans="1:4" outlineLevel="1" x14ac:dyDescent="0.3">
      <c r="A21" s="36" t="s">
        <v>50</v>
      </c>
      <c r="B21" s="29"/>
      <c r="C21" s="37" t="s">
        <v>2</v>
      </c>
      <c r="D21" s="58">
        <v>0</v>
      </c>
    </row>
    <row r="22" spans="1:4" outlineLevel="1" x14ac:dyDescent="0.3">
      <c r="A22" s="36"/>
      <c r="B22" s="31"/>
      <c r="C22" s="37" t="s">
        <v>4</v>
      </c>
      <c r="D22" s="58">
        <f>LOOKUP(B21,Sheet2!A$19:$A$32,Sheet2!$B$19:$B$32)</f>
        <v>0</v>
      </c>
    </row>
    <row r="23" spans="1:4" outlineLevel="1" x14ac:dyDescent="0.3">
      <c r="A23" s="36"/>
      <c r="B23" s="31"/>
      <c r="C23" s="37"/>
      <c r="D23" s="58"/>
    </row>
    <row r="24" spans="1:4" outlineLevel="1" x14ac:dyDescent="0.3">
      <c r="A24" s="36" t="s">
        <v>51</v>
      </c>
      <c r="B24" s="29"/>
      <c r="C24" s="37" t="s">
        <v>2</v>
      </c>
      <c r="D24" s="58">
        <v>0</v>
      </c>
    </row>
    <row r="25" spans="1:4" outlineLevel="1" x14ac:dyDescent="0.3">
      <c r="A25" s="36"/>
      <c r="B25" s="31"/>
      <c r="C25" s="37" t="s">
        <v>4</v>
      </c>
      <c r="D25" s="58">
        <f>LOOKUP(B24,Sheet2!A$19:$A$32,Sheet2!$B$19:$B$32)</f>
        <v>0</v>
      </c>
    </row>
    <row r="26" spans="1:4" outlineLevel="1" x14ac:dyDescent="0.3">
      <c r="A26" s="36"/>
      <c r="B26" s="31"/>
      <c r="C26" s="37"/>
      <c r="D26" s="58"/>
    </row>
    <row r="27" spans="1:4" outlineLevel="1" x14ac:dyDescent="0.3">
      <c r="A27" s="36" t="s">
        <v>52</v>
      </c>
      <c r="B27" s="29"/>
      <c r="C27" s="37" t="s">
        <v>2</v>
      </c>
      <c r="D27" s="58">
        <v>0</v>
      </c>
    </row>
    <row r="28" spans="1:4" outlineLevel="1" x14ac:dyDescent="0.3">
      <c r="A28" s="36"/>
      <c r="B28" s="31"/>
      <c r="C28" s="37" t="s">
        <v>4</v>
      </c>
      <c r="D28" s="58">
        <f>LOOKUP(B27,Sheet2!A$19:$A$32,Sheet2!$B$19:$B$32)</f>
        <v>0</v>
      </c>
    </row>
    <row r="29" spans="1:4" outlineLevel="1" x14ac:dyDescent="0.3">
      <c r="A29" s="38"/>
      <c r="B29" s="31"/>
      <c r="C29" s="37"/>
      <c r="D29" s="58"/>
    </row>
    <row r="30" spans="1:4" outlineLevel="1" x14ac:dyDescent="0.3">
      <c r="A30" s="39"/>
      <c r="B30" s="31"/>
      <c r="C30" s="37"/>
      <c r="D30" s="58"/>
    </row>
    <row r="31" spans="1:4" ht="9.6" customHeight="1" outlineLevel="1" x14ac:dyDescent="0.3">
      <c r="D31" s="119"/>
    </row>
    <row r="32" spans="1:4" ht="21" outlineLevel="1" x14ac:dyDescent="0.4">
      <c r="A32" s="40" t="s">
        <v>25</v>
      </c>
      <c r="B32" s="41"/>
      <c r="C32" s="42"/>
      <c r="D32" s="60"/>
    </row>
    <row r="33" spans="1:4" outlineLevel="1" x14ac:dyDescent="0.3">
      <c r="A33" s="43"/>
      <c r="B33" s="41"/>
      <c r="C33" s="42"/>
      <c r="D33" s="60"/>
    </row>
    <row r="34" spans="1:4" ht="36.6" outlineLevel="1" x14ac:dyDescent="0.3">
      <c r="A34" s="44" t="s">
        <v>78</v>
      </c>
      <c r="B34" s="30">
        <v>500</v>
      </c>
      <c r="C34" s="42"/>
      <c r="D34" s="61">
        <f>B34</f>
        <v>500</v>
      </c>
    </row>
    <row r="35" spans="1:4" outlineLevel="1" x14ac:dyDescent="0.3">
      <c r="A35" s="44"/>
      <c r="B35" s="41"/>
      <c r="C35" s="42"/>
      <c r="D35" s="62"/>
    </row>
    <row r="36" spans="1:4" ht="2.25" customHeight="1" outlineLevel="1" x14ac:dyDescent="0.3">
      <c r="D36" s="119"/>
    </row>
    <row r="37" spans="1:4" ht="24" customHeight="1" x14ac:dyDescent="0.35">
      <c r="A37" s="120"/>
      <c r="D37" s="121">
        <f>SUM(D4:D36)</f>
        <v>500</v>
      </c>
    </row>
    <row r="38" spans="1:4" ht="46.5" customHeight="1" x14ac:dyDescent="0.3">
      <c r="A38" s="158" t="s">
        <v>21</v>
      </c>
      <c r="B38" s="158"/>
      <c r="C38" s="82">
        <f>COUNT(B4:B15)</f>
        <v>0</v>
      </c>
      <c r="D38" s="63"/>
    </row>
    <row r="39" spans="1:4" ht="9.6" customHeight="1" x14ac:dyDescent="0.3">
      <c r="A39" s="122"/>
      <c r="B39" s="122"/>
    </row>
    <row r="40" spans="1:4" ht="17.25" customHeight="1" outlineLevel="1" x14ac:dyDescent="0.4">
      <c r="A40" s="55" t="s">
        <v>30</v>
      </c>
      <c r="B40" s="47"/>
      <c r="C40" s="45"/>
      <c r="D40" s="63"/>
    </row>
    <row r="41" spans="1:4" s="116" customFormat="1" ht="44.1" customHeight="1" outlineLevel="1" x14ac:dyDescent="0.3">
      <c r="A41" s="157" t="s">
        <v>66</v>
      </c>
      <c r="B41" s="157"/>
      <c r="C41" s="157"/>
      <c r="D41" s="66"/>
    </row>
    <row r="42" spans="1:4" s="116" customFormat="1" ht="17.25" customHeight="1" outlineLevel="1" x14ac:dyDescent="0.3">
      <c r="A42" s="64" t="s">
        <v>65</v>
      </c>
      <c r="B42" s="70"/>
      <c r="C42" s="65"/>
      <c r="D42" s="69">
        <f>VLOOKUP(B42, Sheet2!$G$61:$H$62, 2, FALSE)</f>
        <v>0</v>
      </c>
    </row>
    <row r="43" spans="1:4" s="116" customFormat="1" ht="13.8" outlineLevel="1" x14ac:dyDescent="0.3">
      <c r="A43" s="64"/>
      <c r="B43" s="64"/>
      <c r="C43" s="65"/>
      <c r="D43" s="69"/>
    </row>
    <row r="44" spans="1:4" s="136" customFormat="1" ht="13.8" x14ac:dyDescent="0.3">
      <c r="C44" s="137"/>
      <c r="D44" s="138"/>
    </row>
    <row r="45" spans="1:4" ht="21" outlineLevel="1" x14ac:dyDescent="0.4">
      <c r="A45" s="162" t="s">
        <v>74</v>
      </c>
      <c r="B45" s="162"/>
      <c r="C45" s="162"/>
      <c r="D45" s="162"/>
    </row>
    <row r="46" spans="1:4" outlineLevel="1" x14ac:dyDescent="0.3">
      <c r="A46" s="114" t="s">
        <v>76</v>
      </c>
      <c r="B46" s="50"/>
      <c r="C46" s="51"/>
      <c r="D46" s="63"/>
    </row>
    <row r="47" spans="1:4" outlineLevel="1" x14ac:dyDescent="0.3">
      <c r="A47" s="54" t="s">
        <v>58</v>
      </c>
      <c r="B47" s="50"/>
      <c r="C47" s="51"/>
      <c r="D47" s="63"/>
    </row>
    <row r="48" spans="1:4" ht="45.75" customHeight="1" outlineLevel="1" x14ac:dyDescent="0.3">
      <c r="A48" s="53" t="s">
        <v>77</v>
      </c>
      <c r="B48" s="29"/>
      <c r="C48" s="51"/>
      <c r="D48" s="63"/>
    </row>
    <row r="49" spans="1:6" outlineLevel="1" x14ac:dyDescent="0.3">
      <c r="A49" s="52"/>
      <c r="B49" s="103" t="s">
        <v>41</v>
      </c>
      <c r="C49" s="104">
        <f>D4+D5+D6+D9+D10+D11+D12+D15+D16+D17+D18</f>
        <v>0</v>
      </c>
      <c r="D49" s="102"/>
      <c r="F49" s="152"/>
    </row>
    <row r="50" spans="1:6" outlineLevel="1" x14ac:dyDescent="0.3">
      <c r="A50" s="52"/>
      <c r="B50" s="105"/>
      <c r="C50" s="151" t="s">
        <v>45</v>
      </c>
      <c r="D50" s="69">
        <f>IFERROR((VLOOKUP(B48,Sheet2!G70:H70, 2, FALSE)*AND(Sheet2!G71="no")),0)</f>
        <v>0</v>
      </c>
    </row>
    <row r="51" spans="1:6" outlineLevel="1" x14ac:dyDescent="0.3">
      <c r="A51" s="52"/>
      <c r="B51" s="105"/>
      <c r="C51" s="105"/>
      <c r="D51" s="69"/>
    </row>
    <row r="52" spans="1:6" ht="13.2" customHeight="1" x14ac:dyDescent="0.3">
      <c r="A52" s="120"/>
      <c r="D52" s="124"/>
    </row>
    <row r="53" spans="1:6" outlineLevel="1" x14ac:dyDescent="0.3">
      <c r="A53" s="49" t="s">
        <v>23</v>
      </c>
      <c r="B53" s="47"/>
      <c r="C53" s="45"/>
      <c r="D53" s="63"/>
    </row>
    <row r="54" spans="1:6" ht="28.8" outlineLevel="1" x14ac:dyDescent="0.3">
      <c r="A54" s="48" t="s">
        <v>61</v>
      </c>
      <c r="B54" s="110"/>
      <c r="C54" s="45"/>
      <c r="D54" s="63">
        <f>B54</f>
        <v>0</v>
      </c>
    </row>
    <row r="55" spans="1:6" outlineLevel="1" x14ac:dyDescent="0.3">
      <c r="A55" s="49"/>
      <c r="B55" s="47"/>
      <c r="C55" s="45"/>
      <c r="D55" s="63"/>
    </row>
    <row r="56" spans="1:6" ht="12" customHeight="1" x14ac:dyDescent="0.3">
      <c r="A56" s="120"/>
    </row>
    <row r="57" spans="1:6" ht="21" outlineLevel="1" x14ac:dyDescent="0.3">
      <c r="A57" s="160" t="s">
        <v>79</v>
      </c>
      <c r="B57" s="160"/>
      <c r="C57" s="160"/>
      <c r="D57" s="129">
        <f>D54+D50+D42+D37</f>
        <v>500</v>
      </c>
    </row>
    <row r="58" spans="1:6" ht="72" customHeight="1" outlineLevel="1" x14ac:dyDescent="0.3">
      <c r="A58" s="164" t="s">
        <v>54</v>
      </c>
      <c r="B58" s="164"/>
      <c r="C58" s="164"/>
      <c r="D58" s="164"/>
    </row>
    <row r="59" spans="1:6" outlineLevel="1" x14ac:dyDescent="0.3">
      <c r="A59" s="111" t="s">
        <v>56</v>
      </c>
      <c r="B59" s="111"/>
      <c r="C59" s="111"/>
      <c r="D59" s="111"/>
    </row>
    <row r="60" spans="1:6" outlineLevel="1" x14ac:dyDescent="0.3">
      <c r="A60" s="165" t="s">
        <v>81</v>
      </c>
      <c r="B60" s="165"/>
      <c r="C60" s="165"/>
      <c r="D60" s="165"/>
    </row>
    <row r="61" spans="1:6" ht="13.2" customHeight="1" thickBot="1" x14ac:dyDescent="0.35">
      <c r="A61" s="132"/>
      <c r="B61" s="133"/>
      <c r="C61" s="134"/>
      <c r="D61" s="135"/>
    </row>
    <row r="62" spans="1:6" ht="24" outlineLevel="1" thickTop="1" x14ac:dyDescent="0.45">
      <c r="A62" s="139" t="s">
        <v>18</v>
      </c>
      <c r="B62" s="140"/>
      <c r="C62" s="141"/>
      <c r="D62" s="142"/>
    </row>
    <row r="63" spans="1:6" ht="12" customHeight="1" outlineLevel="1" x14ac:dyDescent="0.45">
      <c r="A63" s="139"/>
      <c r="B63" s="140"/>
      <c r="C63" s="141"/>
      <c r="D63" s="142"/>
    </row>
    <row r="64" spans="1:6" outlineLevel="1" x14ac:dyDescent="0.3">
      <c r="A64" s="163" t="s">
        <v>60</v>
      </c>
      <c r="B64" s="140"/>
      <c r="C64" s="141" t="s">
        <v>64</v>
      </c>
      <c r="D64" s="142"/>
    </row>
    <row r="65" spans="1:4" ht="28.5" customHeight="1" outlineLevel="1" x14ac:dyDescent="0.3">
      <c r="A65" s="163"/>
      <c r="B65" s="110"/>
      <c r="C65" s="143"/>
      <c r="D65" s="144">
        <f>-B65</f>
        <v>0</v>
      </c>
    </row>
    <row r="66" spans="1:4" ht="21" outlineLevel="1" x14ac:dyDescent="0.4">
      <c r="A66" s="145"/>
      <c r="B66" s="146"/>
      <c r="C66" s="147"/>
      <c r="D66" s="148">
        <f>D42+D65+D37+D54</f>
        <v>500</v>
      </c>
    </row>
    <row r="67" spans="1:4" ht="21" customHeight="1" outlineLevel="1" x14ac:dyDescent="0.4">
      <c r="A67" s="153"/>
      <c r="B67" s="146"/>
      <c r="C67" s="147"/>
      <c r="D67" s="148"/>
    </row>
    <row r="68" spans="1:4" ht="42.75" customHeight="1" outlineLevel="1" thickBot="1" x14ac:dyDescent="0.4">
      <c r="A68" s="153" t="s">
        <v>71</v>
      </c>
      <c r="B68" s="29"/>
      <c r="C68" s="149" t="s">
        <v>68</v>
      </c>
      <c r="D68" s="130">
        <f>IFERROR(ROUNDUP(D66/B68,0),0)</f>
        <v>0</v>
      </c>
    </row>
    <row r="69" spans="1:4" ht="29.4" customHeight="1" outlineLevel="1" thickTop="1" x14ac:dyDescent="0.3">
      <c r="A69" s="166" t="s">
        <v>80</v>
      </c>
      <c r="B69" s="166"/>
      <c r="C69" s="166"/>
      <c r="D69" s="166"/>
    </row>
    <row r="70" spans="1:4" outlineLevel="1" x14ac:dyDescent="0.3">
      <c r="A70" s="156" t="s">
        <v>55</v>
      </c>
      <c r="B70" s="108"/>
      <c r="C70" s="150"/>
      <c r="D70" s="150"/>
    </row>
    <row r="71" spans="1:4" outlineLevel="1" x14ac:dyDescent="0.3">
      <c r="A71" s="154"/>
      <c r="B71" s="108"/>
      <c r="C71" s="150"/>
      <c r="D71" s="150"/>
    </row>
    <row r="72" spans="1:4" outlineLevel="1" x14ac:dyDescent="0.3">
      <c r="A72" s="125" t="s">
        <v>62</v>
      </c>
      <c r="B72" s="161" t="s">
        <v>67</v>
      </c>
      <c r="C72" s="161"/>
      <c r="D72" s="161"/>
    </row>
    <row r="75" spans="1:4" x14ac:dyDescent="0.3">
      <c r="D75" s="128"/>
    </row>
    <row r="76" spans="1:4" x14ac:dyDescent="0.3">
      <c r="D76" s="128"/>
    </row>
    <row r="77" spans="1:4" x14ac:dyDescent="0.3">
      <c r="D77" s="128"/>
    </row>
    <row r="78" spans="1:4" x14ac:dyDescent="0.3">
      <c r="D78" s="128"/>
    </row>
    <row r="79" spans="1:4" x14ac:dyDescent="0.3">
      <c r="D79" s="128"/>
    </row>
    <row r="80" spans="1:4" x14ac:dyDescent="0.3">
      <c r="D80" s="128"/>
    </row>
    <row r="81" spans="4:4" x14ac:dyDescent="0.3">
      <c r="D81" s="128"/>
    </row>
    <row r="82" spans="4:4" x14ac:dyDescent="0.3">
      <c r="D82" s="128"/>
    </row>
    <row r="83" spans="4:4" x14ac:dyDescent="0.3">
      <c r="D83" s="128"/>
    </row>
    <row r="84" spans="4:4" x14ac:dyDescent="0.3">
      <c r="D84" s="128"/>
    </row>
    <row r="85" spans="4:4" x14ac:dyDescent="0.3">
      <c r="D85" s="128"/>
    </row>
    <row r="86" spans="4:4" x14ac:dyDescent="0.3">
      <c r="D86" s="128"/>
    </row>
    <row r="87" spans="4:4" x14ac:dyDescent="0.3">
      <c r="D87" s="128"/>
    </row>
    <row r="88" spans="4:4" x14ac:dyDescent="0.3">
      <c r="D88" s="128"/>
    </row>
    <row r="89" spans="4:4" x14ac:dyDescent="0.3">
      <c r="D89" s="128"/>
    </row>
    <row r="90" spans="4:4" x14ac:dyDescent="0.3">
      <c r="D90" s="128"/>
    </row>
    <row r="91" spans="4:4" x14ac:dyDescent="0.3">
      <c r="D91" s="128"/>
    </row>
    <row r="92" spans="4:4" x14ac:dyDescent="0.3">
      <c r="D92" s="128"/>
    </row>
    <row r="93" spans="4:4" x14ac:dyDescent="0.3">
      <c r="D93" s="128"/>
    </row>
    <row r="94" spans="4:4" x14ac:dyDescent="0.3">
      <c r="D94" s="128"/>
    </row>
    <row r="95" spans="4:4" x14ac:dyDescent="0.3">
      <c r="D95" s="128"/>
    </row>
    <row r="96" spans="4:4" x14ac:dyDescent="0.3">
      <c r="D96" s="128"/>
    </row>
    <row r="97" spans="4:4" x14ac:dyDescent="0.3">
      <c r="D97" s="128"/>
    </row>
    <row r="98" spans="4:4" x14ac:dyDescent="0.3">
      <c r="D98" s="128"/>
    </row>
    <row r="99" spans="4:4" x14ac:dyDescent="0.3">
      <c r="D99" s="128"/>
    </row>
    <row r="100" spans="4:4" x14ac:dyDescent="0.3">
      <c r="D100" s="128"/>
    </row>
    <row r="101" spans="4:4" x14ac:dyDescent="0.3">
      <c r="D101" s="128"/>
    </row>
    <row r="102" spans="4:4" x14ac:dyDescent="0.3">
      <c r="D102" s="128"/>
    </row>
    <row r="103" spans="4:4" x14ac:dyDescent="0.3">
      <c r="D103" s="128"/>
    </row>
    <row r="104" spans="4:4" x14ac:dyDescent="0.3">
      <c r="D104" s="128"/>
    </row>
    <row r="105" spans="4:4" x14ac:dyDescent="0.3">
      <c r="D105" s="128"/>
    </row>
    <row r="106" spans="4:4" x14ac:dyDescent="0.3">
      <c r="D106" s="128"/>
    </row>
    <row r="107" spans="4:4" x14ac:dyDescent="0.3">
      <c r="D107" s="128"/>
    </row>
    <row r="108" spans="4:4" x14ac:dyDescent="0.3">
      <c r="D108" s="128"/>
    </row>
    <row r="109" spans="4:4" x14ac:dyDescent="0.3">
      <c r="D109" s="128"/>
    </row>
  </sheetData>
  <sheetProtection algorithmName="SHA-512" hashValue="svrXzoG83MYjyk5qNYU5PIIPYVddWbxq6ED+Qf1AAaz2sVT3+gqttuqfWi0pxMXKqxw3xxG9GSKE+xZyvJG9aw==" saltValue="YS1HCBDyTHqGagq9gczF7w==" spinCount="100000" sheet="1" selectLockedCells="1"/>
  <dataConsolidate/>
  <mergeCells count="10">
    <mergeCell ref="A41:C41"/>
    <mergeCell ref="A38:B38"/>
    <mergeCell ref="A1:D1"/>
    <mergeCell ref="A57:C57"/>
    <mergeCell ref="B72:D72"/>
    <mergeCell ref="A45:D45"/>
    <mergeCell ref="A64:A65"/>
    <mergeCell ref="A58:D58"/>
    <mergeCell ref="A60:D60"/>
    <mergeCell ref="A69:D69"/>
  </mergeCells>
  <conditionalFormatting sqref="D68">
    <cfRule type="cellIs" dxfId="0" priority="1" operator="lessThanOrEqual">
      <formula>0</formula>
    </cfRule>
  </conditionalFormatting>
  <dataValidations xWindow="318" yWindow="441" count="9">
    <dataValidation allowBlank="1" showInputMessage="1" showErrorMessage="1" promptTitle="YearLevels" prompt="Please select only &quot;P&quot; for Prep, or numbers between 1 and 12" sqref="B72:B65533" xr:uid="{00000000-0002-0000-0000-000000000000}"/>
    <dataValidation allowBlank="1" promptTitle="YearLevels" prompt="Please select only &quot;P&quot; for Prep, or numbers between 1 and 12" sqref="B35 B32:B33 B52 C38:C39 B37 B10 B16 B55:B56 B40 B42 B61:B68 B70:B71" xr:uid="{00000000-0002-0000-0000-000001000000}"/>
    <dataValidation allowBlank="1" error="Please select Yes or No" promptTitle="YearLevels" sqref="B54" xr:uid="{00000000-0002-0000-0000-000002000000}"/>
    <dataValidation type="list" allowBlank="1" showInputMessage="1" showErrorMessage="1" error="Choose 1 to 12, or 1 for Prep" promptTitle="Year level" prompt="Choose 1 to 12, or P for Prep" sqref="B4" xr:uid="{00000000-0002-0000-0000-000003000000}">
      <formula1>YearLevels</formula1>
    </dataValidation>
    <dataValidation type="list" allowBlank="1" showInputMessage="1" showErrorMessage="1" error="Choose 1 to 12, or 1 for Prep" prompt="Choose 1 to 12, or P for Prep" sqref="B27 B9 B21 B15" xr:uid="{00000000-0002-0000-0000-000004000000}">
      <formula1>YearLevels</formula1>
    </dataValidation>
    <dataValidation type="list" allowBlank="1" showInputMessage="1" showErrorMessage="1" error="Choose 1 to 12, or P for PreChoose 1 to 12, or 1 for Prep" prompt="Choose 1 to 12, or P for Prep" sqref="B24" xr:uid="{00000000-0002-0000-0000-000005000000}">
      <formula1>YearLevels</formula1>
    </dataValidation>
    <dataValidation type="whole" allowBlank="1" showInputMessage="1" showErrorMessage="1" promptTitle="YearLevels" prompt="Please select only &quot;P&quot; for Prep, or numbers between 1 and 12" sqref="B28:B29" xr:uid="{00000000-0002-0000-0000-000006000000}">
      <formula1>1</formula1>
      <formula2>12</formula2>
    </dataValidation>
    <dataValidation type="custom" allowBlank="1" showInputMessage="1" showErrorMessage="1" sqref="B12 B6 B18" xr:uid="{F902A53D-2975-459C-A16C-D9FF7DE67C2A}">
      <formula1>B5&gt;1</formula1>
    </dataValidation>
    <dataValidation type="custom" allowBlank="1" showInputMessage="1" showErrorMessage="1" sqref="B11 B5 B17" xr:uid="{BA8ADB3B-16FF-4731-B937-1109FFFC8501}">
      <formula1>B6&gt;1</formula1>
    </dataValidation>
  </dataValidations>
  <printOptions horizontalCentered="1"/>
  <pageMargins left="0.70866141732283472" right="0.70866141732283472" top="0.55118110236220474" bottom="0.35433070866141736" header="0.31496062992125984" footer="0.31496062992125984"/>
  <pageSetup paperSize="9" scale="82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318" yWindow="441" count="1">
        <x14:dataValidation type="list" allowBlank="1" showInputMessage="1" showErrorMessage="1" error="Please enter &quot;Y&quot; for one option only, leaving others blank, or discounts will not calculate" promptTitle="OTP discounts" prompt="Please enter either &quot;Yes&quot; or &quot;No&quot; or discounts will not calculate" xr:uid="{00000000-0002-0000-0000-000007000000}">
          <x14:formula1>
            <xm:f>Sheet2!$A$36:$A$37</xm:f>
          </x14:formula1>
          <xm:sqref>B48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97"/>
  <sheetViews>
    <sheetView workbookViewId="0">
      <selection activeCell="E21" sqref="E21"/>
    </sheetView>
  </sheetViews>
  <sheetFormatPr defaultColWidth="10.44140625" defaultRowHeight="14.4" x14ac:dyDescent="0.3"/>
  <cols>
    <col min="1" max="1" width="10.44140625" style="1" customWidth="1"/>
    <col min="2" max="2" width="16.33203125" customWidth="1"/>
    <col min="3" max="4" width="10.44140625" customWidth="1"/>
    <col min="5" max="5" width="15.88671875" style="2" customWidth="1"/>
    <col min="6" max="6" width="10.44140625" style="16" customWidth="1"/>
    <col min="7" max="7" width="11.88671875" customWidth="1"/>
    <col min="8" max="8" width="11.109375" customWidth="1"/>
    <col min="9" max="10" width="10.44140625" customWidth="1"/>
  </cols>
  <sheetData>
    <row r="1" spans="1:15" x14ac:dyDescent="0.3">
      <c r="A1" s="19" t="s">
        <v>0</v>
      </c>
      <c r="B1" s="20" t="s">
        <v>2</v>
      </c>
      <c r="C1" s="20" t="s">
        <v>4</v>
      </c>
      <c r="D1" s="21" t="s">
        <v>5</v>
      </c>
      <c r="E1" s="22" t="s">
        <v>3</v>
      </c>
      <c r="F1" s="12" t="s">
        <v>0</v>
      </c>
      <c r="G1" s="3"/>
      <c r="J1" t="s">
        <v>34</v>
      </c>
      <c r="K1" t="e">
        <f>LOOKUP(#REF!,Sheet2!A67:A71,Sheet2!B67:B71)</f>
        <v>#REF!</v>
      </c>
    </row>
    <row r="2" spans="1:15" x14ac:dyDescent="0.3">
      <c r="A2" s="17">
        <v>0</v>
      </c>
      <c r="B2" s="4">
        <v>0</v>
      </c>
      <c r="C2" s="4">
        <v>0</v>
      </c>
      <c r="D2" s="4">
        <v>0</v>
      </c>
      <c r="E2" s="5">
        <v>0</v>
      </c>
      <c r="F2" s="13">
        <v>0</v>
      </c>
      <c r="G2" s="6"/>
    </row>
    <row r="3" spans="1:15" x14ac:dyDescent="0.3">
      <c r="A3" s="85" t="s">
        <v>9</v>
      </c>
      <c r="B3" s="4">
        <v>5850</v>
      </c>
      <c r="C3" s="4">
        <v>1050</v>
      </c>
      <c r="D3" s="4">
        <v>0</v>
      </c>
      <c r="E3" s="5">
        <f>SUM(B3:D3)</f>
        <v>6900</v>
      </c>
      <c r="F3" s="13" t="s">
        <v>1</v>
      </c>
      <c r="G3" s="6"/>
    </row>
    <row r="4" spans="1:15" x14ac:dyDescent="0.3">
      <c r="A4" s="18">
        <v>1</v>
      </c>
      <c r="B4" s="7">
        <v>5850</v>
      </c>
      <c r="C4" s="7">
        <v>1050</v>
      </c>
      <c r="D4" s="7">
        <v>0</v>
      </c>
      <c r="E4" s="8">
        <f t="shared" ref="E4:E15" si="0">SUM(B4:D4)</f>
        <v>6900</v>
      </c>
      <c r="F4" s="14">
        <v>1</v>
      </c>
      <c r="G4" s="9"/>
      <c r="J4" s="126"/>
      <c r="K4" s="126"/>
      <c r="L4" s="126"/>
      <c r="M4" s="126"/>
      <c r="N4" s="126"/>
      <c r="O4" s="126"/>
    </row>
    <row r="5" spans="1:15" x14ac:dyDescent="0.3">
      <c r="A5" s="18">
        <v>2</v>
      </c>
      <c r="B5" s="7">
        <v>5850</v>
      </c>
      <c r="C5" s="7">
        <v>1050</v>
      </c>
      <c r="D5" s="7">
        <v>0</v>
      </c>
      <c r="E5" s="8">
        <f t="shared" si="0"/>
        <v>6900</v>
      </c>
      <c r="F5" s="14">
        <v>2</v>
      </c>
      <c r="G5" s="9"/>
      <c r="J5" s="126"/>
      <c r="K5" s="126"/>
      <c r="L5" s="126"/>
      <c r="M5" s="126"/>
      <c r="N5" s="126"/>
      <c r="O5" s="126"/>
    </row>
    <row r="6" spans="1:15" x14ac:dyDescent="0.3">
      <c r="A6" s="18">
        <v>3</v>
      </c>
      <c r="B6" s="7">
        <v>6000</v>
      </c>
      <c r="C6" s="7">
        <v>1100</v>
      </c>
      <c r="D6" s="7">
        <v>0</v>
      </c>
      <c r="E6" s="8">
        <f t="shared" si="0"/>
        <v>7100</v>
      </c>
      <c r="F6" s="14">
        <v>3</v>
      </c>
      <c r="G6" s="9"/>
      <c r="J6" s="127" t="s">
        <v>63</v>
      </c>
      <c r="K6" s="126"/>
      <c r="L6" s="126"/>
      <c r="M6" s="126"/>
      <c r="N6" s="126"/>
      <c r="O6" s="126"/>
    </row>
    <row r="7" spans="1:15" x14ac:dyDescent="0.3">
      <c r="A7" s="18">
        <v>4</v>
      </c>
      <c r="B7" s="7">
        <v>6000</v>
      </c>
      <c r="C7" s="7">
        <v>1400</v>
      </c>
      <c r="D7" s="7">
        <v>0</v>
      </c>
      <c r="E7" s="8">
        <f t="shared" si="0"/>
        <v>7400</v>
      </c>
      <c r="F7" s="14">
        <v>4</v>
      </c>
      <c r="G7" s="9"/>
      <c r="J7" s="126"/>
      <c r="K7" s="126"/>
      <c r="L7" s="126"/>
      <c r="M7" s="126"/>
      <c r="N7" s="126"/>
      <c r="O7" s="126"/>
    </row>
    <row r="8" spans="1:15" x14ac:dyDescent="0.3">
      <c r="A8" s="18">
        <v>5</v>
      </c>
      <c r="B8" s="7">
        <v>6200</v>
      </c>
      <c r="C8" s="7">
        <v>1600</v>
      </c>
      <c r="D8" s="7">
        <v>0</v>
      </c>
      <c r="E8" s="8">
        <f t="shared" si="0"/>
        <v>7800</v>
      </c>
      <c r="F8" s="14">
        <v>5</v>
      </c>
      <c r="G8" s="9"/>
      <c r="J8" s="126" t="s">
        <v>69</v>
      </c>
      <c r="K8" s="126"/>
      <c r="L8" s="126"/>
      <c r="M8" s="126"/>
      <c r="N8" s="126"/>
      <c r="O8" s="126"/>
    </row>
    <row r="9" spans="1:15" x14ac:dyDescent="0.3">
      <c r="A9" s="18">
        <v>6</v>
      </c>
      <c r="B9" s="7">
        <v>6200</v>
      </c>
      <c r="C9" s="7">
        <v>2600</v>
      </c>
      <c r="D9" s="7">
        <v>0</v>
      </c>
      <c r="E9" s="8">
        <f t="shared" si="0"/>
        <v>8800</v>
      </c>
      <c r="F9" s="14">
        <v>6</v>
      </c>
      <c r="G9" s="9"/>
      <c r="J9" s="126"/>
      <c r="K9" s="126"/>
      <c r="L9" s="126"/>
      <c r="M9" s="126"/>
      <c r="N9" s="126"/>
      <c r="O9" s="126"/>
    </row>
    <row r="10" spans="1:15" x14ac:dyDescent="0.3">
      <c r="A10" s="18">
        <v>7</v>
      </c>
      <c r="B10" s="7">
        <v>7800</v>
      </c>
      <c r="C10" s="7">
        <v>2600</v>
      </c>
      <c r="D10" s="7">
        <v>0</v>
      </c>
      <c r="E10" s="8">
        <f t="shared" si="0"/>
        <v>10400</v>
      </c>
      <c r="F10" s="14">
        <v>7</v>
      </c>
      <c r="G10" s="9"/>
      <c r="J10" s="126" t="s">
        <v>70</v>
      </c>
      <c r="K10" s="126"/>
      <c r="L10" s="126"/>
      <c r="M10" s="126"/>
      <c r="N10" s="126"/>
      <c r="O10" s="126"/>
    </row>
    <row r="11" spans="1:15" x14ac:dyDescent="0.3">
      <c r="A11" s="18">
        <v>8</v>
      </c>
      <c r="B11" s="7">
        <v>7800</v>
      </c>
      <c r="C11" s="7">
        <v>2600</v>
      </c>
      <c r="D11" s="7">
        <v>0</v>
      </c>
      <c r="E11" s="8">
        <f t="shared" si="0"/>
        <v>10400</v>
      </c>
      <c r="F11" s="14">
        <v>8</v>
      </c>
      <c r="G11" s="9"/>
      <c r="J11" s="126"/>
      <c r="K11" s="126"/>
      <c r="L11" s="126"/>
      <c r="M11" s="126"/>
      <c r="N11" s="126"/>
      <c r="O11" s="126"/>
    </row>
    <row r="12" spans="1:15" x14ac:dyDescent="0.3">
      <c r="A12" s="18">
        <v>9</v>
      </c>
      <c r="B12" s="7">
        <v>8500</v>
      </c>
      <c r="C12" s="7">
        <v>2800</v>
      </c>
      <c r="D12" s="7">
        <v>0</v>
      </c>
      <c r="E12" s="8">
        <f t="shared" si="0"/>
        <v>11300</v>
      </c>
      <c r="F12" s="14">
        <v>9</v>
      </c>
      <c r="G12" s="9"/>
    </row>
    <row r="13" spans="1:15" x14ac:dyDescent="0.3">
      <c r="A13" s="18">
        <v>10</v>
      </c>
      <c r="B13" s="7">
        <v>8500</v>
      </c>
      <c r="C13" s="7">
        <v>2800</v>
      </c>
      <c r="D13" s="7">
        <v>0</v>
      </c>
      <c r="E13" s="8">
        <f t="shared" si="0"/>
        <v>11300</v>
      </c>
      <c r="F13" s="14">
        <v>10</v>
      </c>
      <c r="G13" s="9"/>
    </row>
    <row r="14" spans="1:15" x14ac:dyDescent="0.3">
      <c r="A14" s="18">
        <v>11</v>
      </c>
      <c r="B14" s="7">
        <v>8500</v>
      </c>
      <c r="C14" s="7">
        <v>2800</v>
      </c>
      <c r="D14" s="7">
        <v>0</v>
      </c>
      <c r="E14" s="8">
        <f t="shared" si="0"/>
        <v>11300</v>
      </c>
      <c r="F14" s="14">
        <v>11</v>
      </c>
      <c r="G14" s="10"/>
    </row>
    <row r="15" spans="1:15" x14ac:dyDescent="0.3">
      <c r="A15" s="23">
        <v>12</v>
      </c>
      <c r="B15" s="24">
        <v>8500</v>
      </c>
      <c r="C15" s="24">
        <v>2800</v>
      </c>
      <c r="D15" s="7">
        <v>0</v>
      </c>
      <c r="E15" s="25">
        <f t="shared" si="0"/>
        <v>11300</v>
      </c>
      <c r="F15" s="14">
        <v>12</v>
      </c>
      <c r="G15" s="10"/>
    </row>
    <row r="16" spans="1:15" x14ac:dyDescent="0.3">
      <c r="A16" s="23"/>
      <c r="B16" s="24"/>
      <c r="C16" s="24"/>
      <c r="D16" s="24"/>
      <c r="E16" s="25">
        <f>SUM(B16:D16)</f>
        <v>0</v>
      </c>
      <c r="F16" s="15"/>
      <c r="G16" s="11"/>
    </row>
    <row r="18" spans="1:5" x14ac:dyDescent="0.3">
      <c r="A18" s="19" t="s">
        <v>0</v>
      </c>
      <c r="B18" s="20" t="s">
        <v>4</v>
      </c>
    </row>
    <row r="19" spans="1:5" x14ac:dyDescent="0.3">
      <c r="A19" s="17">
        <v>0</v>
      </c>
      <c r="B19" s="56">
        <v>0</v>
      </c>
      <c r="D19" t="s">
        <v>47</v>
      </c>
      <c r="E19" s="2" t="s">
        <v>26</v>
      </c>
    </row>
    <row r="20" spans="1:5" x14ac:dyDescent="0.3">
      <c r="A20" s="85" t="s">
        <v>9</v>
      </c>
      <c r="B20" s="4">
        <v>1050</v>
      </c>
      <c r="D20">
        <v>10</v>
      </c>
      <c r="E20" s="2">
        <v>0</v>
      </c>
    </row>
    <row r="21" spans="1:5" x14ac:dyDescent="0.3">
      <c r="A21" s="18">
        <v>1</v>
      </c>
      <c r="B21" s="7">
        <v>1050</v>
      </c>
      <c r="D21">
        <v>15</v>
      </c>
      <c r="E21" s="2">
        <f>1360/2</f>
        <v>680</v>
      </c>
    </row>
    <row r="22" spans="1:5" x14ac:dyDescent="0.3">
      <c r="A22" s="18">
        <v>2</v>
      </c>
      <c r="B22" s="7">
        <v>1050</v>
      </c>
      <c r="D22">
        <v>20</v>
      </c>
      <c r="E22" s="2">
        <v>1360</v>
      </c>
    </row>
    <row r="23" spans="1:5" x14ac:dyDescent="0.3">
      <c r="A23" s="18">
        <v>3</v>
      </c>
      <c r="B23" s="7">
        <v>1100</v>
      </c>
      <c r="D23">
        <v>25</v>
      </c>
      <c r="E23" s="2">
        <f>(1360+1200+1040)/2</f>
        <v>1800</v>
      </c>
    </row>
    <row r="24" spans="1:5" x14ac:dyDescent="0.3">
      <c r="A24" s="18">
        <v>4</v>
      </c>
      <c r="B24" s="7">
        <v>1400</v>
      </c>
      <c r="D24">
        <v>30</v>
      </c>
      <c r="E24" s="2">
        <f>1360+1200</f>
        <v>2560</v>
      </c>
    </row>
    <row r="25" spans="1:5" x14ac:dyDescent="0.3">
      <c r="A25" s="18">
        <v>5</v>
      </c>
      <c r="B25" s="7">
        <v>1600</v>
      </c>
      <c r="D25">
        <v>35</v>
      </c>
      <c r="E25" s="2">
        <f>1360+1200+1040</f>
        <v>3600</v>
      </c>
    </row>
    <row r="26" spans="1:5" x14ac:dyDescent="0.3">
      <c r="A26" s="18">
        <v>6</v>
      </c>
      <c r="B26" s="7">
        <v>2600</v>
      </c>
      <c r="D26">
        <v>40</v>
      </c>
      <c r="E26" s="2">
        <f>3600+200</f>
        <v>3800</v>
      </c>
    </row>
    <row r="27" spans="1:5" x14ac:dyDescent="0.3">
      <c r="A27" s="18">
        <v>7</v>
      </c>
      <c r="B27" s="7">
        <v>2600</v>
      </c>
      <c r="D27">
        <v>45</v>
      </c>
      <c r="E27" s="2">
        <f>3800+200</f>
        <v>4000</v>
      </c>
    </row>
    <row r="28" spans="1:5" x14ac:dyDescent="0.3">
      <c r="A28" s="18">
        <v>8</v>
      </c>
      <c r="B28" s="7">
        <v>2600</v>
      </c>
      <c r="D28">
        <v>50</v>
      </c>
      <c r="E28" s="2">
        <f>4000+200</f>
        <v>4200</v>
      </c>
    </row>
    <row r="29" spans="1:5" x14ac:dyDescent="0.3">
      <c r="A29" s="18">
        <v>9</v>
      </c>
      <c r="B29" s="7">
        <v>2800</v>
      </c>
      <c r="D29">
        <v>55</v>
      </c>
    </row>
    <row r="30" spans="1:5" x14ac:dyDescent="0.3">
      <c r="A30" s="18">
        <v>10</v>
      </c>
      <c r="B30" s="7">
        <v>2800</v>
      </c>
      <c r="D30">
        <v>60</v>
      </c>
      <c r="E30" s="2">
        <f t="shared" ref="E30" si="1">4000+200</f>
        <v>4200</v>
      </c>
    </row>
    <row r="31" spans="1:5" x14ac:dyDescent="0.3">
      <c r="A31" s="18">
        <v>11</v>
      </c>
      <c r="B31" s="7">
        <v>2800</v>
      </c>
      <c r="D31">
        <v>65</v>
      </c>
    </row>
    <row r="32" spans="1:5" x14ac:dyDescent="0.3">
      <c r="A32" s="23">
        <v>12</v>
      </c>
      <c r="B32" s="24">
        <v>2800</v>
      </c>
      <c r="D32">
        <v>70</v>
      </c>
      <c r="E32" s="2">
        <f t="shared" ref="E32" si="2">4000+200</f>
        <v>4200</v>
      </c>
    </row>
    <row r="33" spans="1:8" x14ac:dyDescent="0.3">
      <c r="A33" s="23"/>
      <c r="B33" s="57">
        <v>0</v>
      </c>
      <c r="D33">
        <v>75</v>
      </c>
    </row>
    <row r="34" spans="1:8" x14ac:dyDescent="0.3">
      <c r="B34" s="84"/>
      <c r="D34">
        <v>80</v>
      </c>
      <c r="E34" s="2">
        <f t="shared" ref="E34" si="3">4000+200</f>
        <v>4200</v>
      </c>
    </row>
    <row r="35" spans="1:8" x14ac:dyDescent="0.3">
      <c r="A35" t="s">
        <v>10</v>
      </c>
      <c r="B35" s="2" t="s">
        <v>11</v>
      </c>
      <c r="C35" s="16" t="s">
        <v>16</v>
      </c>
      <c r="D35" t="s">
        <v>48</v>
      </c>
      <c r="E35" s="2" t="s">
        <v>49</v>
      </c>
    </row>
    <row r="36" spans="1:8" x14ac:dyDescent="0.3">
      <c r="A36" t="s">
        <v>14</v>
      </c>
      <c r="B36" s="2" t="s">
        <v>15</v>
      </c>
      <c r="C36" s="16"/>
    </row>
    <row r="37" spans="1:8" x14ac:dyDescent="0.3">
      <c r="A37" t="s">
        <v>15</v>
      </c>
      <c r="B37" s="2"/>
      <c r="C37" s="16"/>
    </row>
    <row r="38" spans="1:8" x14ac:dyDescent="0.3">
      <c r="A38"/>
      <c r="B38" s="2"/>
      <c r="C38" s="16"/>
    </row>
    <row r="40" spans="1:8" ht="43.2" x14ac:dyDescent="0.3">
      <c r="A40" s="26" t="s">
        <v>0</v>
      </c>
      <c r="B40" s="27" t="s">
        <v>24</v>
      </c>
      <c r="D40" t="s">
        <v>47</v>
      </c>
      <c r="E40" s="2" t="s">
        <v>53</v>
      </c>
      <c r="G40" t="s">
        <v>0</v>
      </c>
      <c r="H40" s="81" t="s">
        <v>33</v>
      </c>
    </row>
    <row r="41" spans="1:8" x14ac:dyDescent="0.3">
      <c r="A41" s="17">
        <v>0</v>
      </c>
      <c r="B41" s="4">
        <v>0</v>
      </c>
      <c r="D41" s="106">
        <v>0</v>
      </c>
      <c r="G41" s="67" t="s">
        <v>42</v>
      </c>
      <c r="H41" s="2" t="e">
        <f>Sheet1!#REF!</f>
        <v>#REF!</v>
      </c>
    </row>
    <row r="42" spans="1:8" x14ac:dyDescent="0.3">
      <c r="A42" s="85" t="s">
        <v>9</v>
      </c>
      <c r="B42" s="4">
        <v>0</v>
      </c>
      <c r="D42" s="106">
        <v>0.1</v>
      </c>
      <c r="G42" s="87" t="s">
        <v>43</v>
      </c>
      <c r="H42" s="2" t="e">
        <f>-H41*3%</f>
        <v>#REF!</v>
      </c>
    </row>
    <row r="43" spans="1:8" x14ac:dyDescent="0.3">
      <c r="A43" s="18">
        <v>1</v>
      </c>
      <c r="B43" s="7">
        <v>0</v>
      </c>
      <c r="D43" s="106">
        <v>0.15</v>
      </c>
      <c r="G43" s="28">
        <v>1</v>
      </c>
      <c r="H43" s="2"/>
    </row>
    <row r="44" spans="1:8" x14ac:dyDescent="0.3">
      <c r="A44" s="18">
        <v>2</v>
      </c>
      <c r="B44" s="7">
        <v>0</v>
      </c>
      <c r="D44" s="106">
        <v>0.2</v>
      </c>
      <c r="G44" s="28">
        <v>2</v>
      </c>
      <c r="H44" s="2"/>
    </row>
    <row r="45" spans="1:8" x14ac:dyDescent="0.3">
      <c r="A45" s="18">
        <v>3</v>
      </c>
      <c r="B45" s="7">
        <v>0</v>
      </c>
      <c r="D45" s="106">
        <v>0.25</v>
      </c>
      <c r="G45" s="28">
        <v>3</v>
      </c>
      <c r="H45" s="2"/>
    </row>
    <row r="46" spans="1:8" x14ac:dyDescent="0.3">
      <c r="A46" s="18">
        <v>4</v>
      </c>
      <c r="B46" s="7">
        <v>0</v>
      </c>
      <c r="D46" s="106">
        <v>0.3</v>
      </c>
      <c r="G46" s="28">
        <v>4</v>
      </c>
      <c r="H46" s="2"/>
    </row>
    <row r="47" spans="1:8" x14ac:dyDescent="0.3">
      <c r="A47" s="18">
        <v>5</v>
      </c>
      <c r="B47" s="7">
        <v>0</v>
      </c>
      <c r="D47" s="106">
        <v>0.35</v>
      </c>
      <c r="G47" s="28">
        <v>5</v>
      </c>
      <c r="H47" s="2"/>
    </row>
    <row r="48" spans="1:8" x14ac:dyDescent="0.3">
      <c r="A48" s="18">
        <v>6</v>
      </c>
      <c r="B48" s="7">
        <v>0</v>
      </c>
      <c r="D48" s="106">
        <v>0.4</v>
      </c>
      <c r="G48" s="28">
        <v>6</v>
      </c>
      <c r="H48" s="2"/>
    </row>
    <row r="49" spans="1:8" x14ac:dyDescent="0.3">
      <c r="A49" s="18">
        <v>7</v>
      </c>
      <c r="B49" s="7">
        <v>0</v>
      </c>
      <c r="D49" s="106">
        <v>0.45</v>
      </c>
      <c r="G49" s="28">
        <v>7</v>
      </c>
      <c r="H49" s="2"/>
    </row>
    <row r="50" spans="1:8" x14ac:dyDescent="0.3">
      <c r="A50" s="18">
        <v>8</v>
      </c>
      <c r="B50" s="7">
        <v>0</v>
      </c>
      <c r="D50" s="106">
        <v>0.5</v>
      </c>
      <c r="G50" s="28">
        <v>8</v>
      </c>
      <c r="H50" s="2"/>
    </row>
    <row r="51" spans="1:8" x14ac:dyDescent="0.3">
      <c r="A51" s="18">
        <v>9</v>
      </c>
      <c r="B51" s="7">
        <v>0</v>
      </c>
      <c r="D51" s="106">
        <v>0.55000000000000004</v>
      </c>
      <c r="G51" s="28">
        <v>9</v>
      </c>
      <c r="H51" s="2"/>
    </row>
    <row r="52" spans="1:8" x14ac:dyDescent="0.3">
      <c r="A52" s="18">
        <v>10</v>
      </c>
      <c r="B52" s="7">
        <v>0</v>
      </c>
      <c r="D52" s="106">
        <v>0.6</v>
      </c>
      <c r="G52" s="28">
        <v>10</v>
      </c>
      <c r="H52" s="2"/>
    </row>
    <row r="53" spans="1:8" x14ac:dyDescent="0.3">
      <c r="A53" s="18">
        <v>11</v>
      </c>
      <c r="B53" s="7">
        <v>0</v>
      </c>
      <c r="D53" s="106">
        <v>0.65</v>
      </c>
      <c r="G53" s="68">
        <v>11</v>
      </c>
      <c r="H53" s="2"/>
    </row>
    <row r="54" spans="1:8" x14ac:dyDescent="0.3">
      <c r="A54" s="23">
        <v>12</v>
      </c>
      <c r="B54" s="24">
        <v>0</v>
      </c>
      <c r="D54" s="106">
        <v>0.7</v>
      </c>
      <c r="G54" s="28">
        <v>12</v>
      </c>
      <c r="H54" s="2"/>
    </row>
    <row r="55" spans="1:8" ht="15" thickBot="1" x14ac:dyDescent="0.35">
      <c r="D55" s="106">
        <v>0.75</v>
      </c>
      <c r="G55" s="68"/>
      <c r="H55" s="84"/>
    </row>
    <row r="56" spans="1:8" x14ac:dyDescent="0.3">
      <c r="A56" s="78"/>
      <c r="B56" s="79"/>
      <c r="C56" s="80"/>
      <c r="D56" s="106">
        <v>0.8</v>
      </c>
      <c r="G56" t="s">
        <v>10</v>
      </c>
      <c r="H56" t="s">
        <v>11</v>
      </c>
    </row>
    <row r="57" spans="1:8" x14ac:dyDescent="0.3">
      <c r="A57" s="71" t="s">
        <v>10</v>
      </c>
      <c r="B57" s="72" t="s">
        <v>11</v>
      </c>
      <c r="C57" s="73" t="s">
        <v>16</v>
      </c>
      <c r="D57" s="106">
        <v>0.85</v>
      </c>
      <c r="G57" t="s">
        <v>28</v>
      </c>
      <c r="H57" t="s">
        <v>29</v>
      </c>
    </row>
    <row r="58" spans="1:8" x14ac:dyDescent="0.3">
      <c r="A58" s="71"/>
      <c r="C58" s="74"/>
      <c r="D58" s="106">
        <v>0.9</v>
      </c>
      <c r="G58" t="s">
        <v>27</v>
      </c>
      <c r="H58" t="s">
        <v>27</v>
      </c>
    </row>
    <row r="59" spans="1:8" x14ac:dyDescent="0.3">
      <c r="A59" s="71"/>
      <c r="C59" s="74"/>
      <c r="D59" s="106">
        <v>0.95</v>
      </c>
    </row>
    <row r="60" spans="1:8" x14ac:dyDescent="0.3">
      <c r="A60" s="71"/>
      <c r="C60" s="74"/>
      <c r="D60" s="106">
        <v>1</v>
      </c>
      <c r="G60" t="s">
        <v>10</v>
      </c>
      <c r="H60" t="s">
        <v>36</v>
      </c>
    </row>
    <row r="61" spans="1:8" x14ac:dyDescent="0.3">
      <c r="A61" s="71"/>
      <c r="C61" s="74"/>
      <c r="G61" t="s">
        <v>27</v>
      </c>
      <c r="H61">
        <v>-250</v>
      </c>
    </row>
    <row r="62" spans="1:8" x14ac:dyDescent="0.3">
      <c r="A62" s="71"/>
      <c r="C62" s="74"/>
      <c r="G62">
        <v>0</v>
      </c>
      <c r="H62">
        <v>0</v>
      </c>
    </row>
    <row r="63" spans="1:8" x14ac:dyDescent="0.3">
      <c r="A63" s="71"/>
      <c r="C63" s="74"/>
      <c r="G63" s="83"/>
    </row>
    <row r="64" spans="1:8" ht="43.8" thickBot="1" x14ac:dyDescent="0.35">
      <c r="A64" s="75"/>
      <c r="B64" s="76"/>
      <c r="C64" s="77"/>
      <c r="G64" s="97" t="s">
        <v>0</v>
      </c>
      <c r="H64" s="98" t="s">
        <v>33</v>
      </c>
    </row>
    <row r="65" spans="1:8" x14ac:dyDescent="0.3">
      <c r="G65" s="99" t="s">
        <v>42</v>
      </c>
      <c r="H65" s="95" t="e">
        <f>Sheet1!#REF!</f>
        <v>#REF!</v>
      </c>
    </row>
    <row r="66" spans="1:8" x14ac:dyDescent="0.3">
      <c r="A66" s="1" t="s">
        <v>35</v>
      </c>
      <c r="B66" t="s">
        <v>10</v>
      </c>
      <c r="G66" s="101" t="s">
        <v>14</v>
      </c>
      <c r="H66" s="96" t="e">
        <f>-H65*3%</f>
        <v>#REF!</v>
      </c>
    </row>
    <row r="67" spans="1:8" x14ac:dyDescent="0.3">
      <c r="B67" s="2"/>
      <c r="G67" s="88"/>
    </row>
    <row r="68" spans="1:8" ht="29.4" thickBot="1" x14ac:dyDescent="0.35">
      <c r="B68" s="2"/>
      <c r="G68" s="97" t="s">
        <v>0</v>
      </c>
      <c r="H68" s="98" t="s">
        <v>44</v>
      </c>
    </row>
    <row r="69" spans="1:8" x14ac:dyDescent="0.3">
      <c r="B69" s="2"/>
      <c r="G69" s="99" t="s">
        <v>42</v>
      </c>
      <c r="H69" s="95">
        <f>Sheet1!C49</f>
        <v>0</v>
      </c>
    </row>
    <row r="70" spans="1:8" x14ac:dyDescent="0.3">
      <c r="B70" s="2"/>
      <c r="G70" s="101" t="s">
        <v>14</v>
      </c>
      <c r="H70" s="96">
        <f>-H69*5%</f>
        <v>0</v>
      </c>
    </row>
    <row r="71" spans="1:8" x14ac:dyDescent="0.3">
      <c r="B71" s="2"/>
      <c r="G71" s="101" t="s">
        <v>15</v>
      </c>
      <c r="H71" s="96">
        <v>0</v>
      </c>
    </row>
    <row r="72" spans="1:8" ht="15" thickBot="1" x14ac:dyDescent="0.35"/>
    <row r="73" spans="1:8" x14ac:dyDescent="0.3">
      <c r="A73" s="89"/>
      <c r="B73" s="94" t="s">
        <v>40</v>
      </c>
      <c r="C73" s="90"/>
      <c r="D73" s="90"/>
      <c r="E73" s="92"/>
      <c r="F73"/>
    </row>
    <row r="74" spans="1:8" ht="30.75" customHeight="1" x14ac:dyDescent="0.3">
      <c r="A74" s="71" t="s">
        <v>0</v>
      </c>
      <c r="B74" s="91" t="s">
        <v>37</v>
      </c>
      <c r="C74" t="s">
        <v>38</v>
      </c>
      <c r="D74" t="s">
        <v>39</v>
      </c>
      <c r="E74" s="84"/>
      <c r="F74"/>
    </row>
    <row r="75" spans="1:8" x14ac:dyDescent="0.3">
      <c r="A75" s="71">
        <v>0</v>
      </c>
      <c r="B75">
        <v>0</v>
      </c>
      <c r="C75">
        <v>0</v>
      </c>
      <c r="D75">
        <v>0</v>
      </c>
      <c r="E75" s="84"/>
      <c r="F75"/>
    </row>
    <row r="76" spans="1:8" x14ac:dyDescent="0.3">
      <c r="A76" s="71" t="s">
        <v>9</v>
      </c>
      <c r="B76">
        <v>-220</v>
      </c>
      <c r="C76" s="93"/>
      <c r="D76" s="93"/>
      <c r="E76" s="84"/>
      <c r="F76"/>
    </row>
    <row r="77" spans="1:8" x14ac:dyDescent="0.3">
      <c r="A77" s="71">
        <v>1</v>
      </c>
      <c r="B77">
        <v>-220</v>
      </c>
      <c r="C77" s="93"/>
      <c r="D77" s="93"/>
      <c r="E77" s="84"/>
      <c r="F77"/>
    </row>
    <row r="78" spans="1:8" x14ac:dyDescent="0.3">
      <c r="A78" s="71">
        <v>2</v>
      </c>
      <c r="B78">
        <v>-220</v>
      </c>
      <c r="C78" s="93"/>
      <c r="D78" s="93"/>
      <c r="E78" s="84"/>
      <c r="F78"/>
    </row>
    <row r="79" spans="1:8" x14ac:dyDescent="0.3">
      <c r="A79" s="71">
        <v>3</v>
      </c>
      <c r="B79">
        <v>-220</v>
      </c>
      <c r="C79" s="93"/>
      <c r="D79" s="93"/>
      <c r="E79" s="84"/>
      <c r="F79"/>
    </row>
    <row r="80" spans="1:8" x14ac:dyDescent="0.3">
      <c r="A80" s="71">
        <v>4</v>
      </c>
      <c r="B80">
        <v>-220</v>
      </c>
      <c r="C80" s="93"/>
      <c r="D80" s="93"/>
      <c r="E80" s="84"/>
      <c r="F80"/>
    </row>
    <row r="81" spans="1:6" x14ac:dyDescent="0.3">
      <c r="A81" s="71">
        <v>5</v>
      </c>
      <c r="B81">
        <v>-230</v>
      </c>
      <c r="C81" s="93"/>
      <c r="D81" s="93"/>
      <c r="E81" s="84"/>
      <c r="F81"/>
    </row>
    <row r="82" spans="1:6" x14ac:dyDescent="0.3">
      <c r="A82" s="71">
        <v>6</v>
      </c>
      <c r="B82">
        <v>-230</v>
      </c>
      <c r="C82" s="93"/>
      <c r="D82" s="93"/>
      <c r="E82" s="84"/>
      <c r="F82"/>
    </row>
    <row r="83" spans="1:6" x14ac:dyDescent="0.3">
      <c r="A83" s="71">
        <v>7</v>
      </c>
      <c r="B83">
        <v>-280</v>
      </c>
      <c r="C83" s="93"/>
      <c r="D83" s="93"/>
      <c r="E83" s="84"/>
      <c r="F83"/>
    </row>
    <row r="84" spans="1:6" x14ac:dyDescent="0.3">
      <c r="A84" s="71">
        <v>8</v>
      </c>
      <c r="B84">
        <v>-280</v>
      </c>
      <c r="C84" s="93"/>
      <c r="D84" s="93"/>
      <c r="E84" s="84"/>
      <c r="F84"/>
    </row>
    <row r="85" spans="1:6" x14ac:dyDescent="0.3">
      <c r="A85" s="71">
        <v>9</v>
      </c>
      <c r="B85">
        <v>-340</v>
      </c>
      <c r="C85" s="93"/>
      <c r="D85" s="93"/>
      <c r="E85" s="84"/>
      <c r="F85"/>
    </row>
    <row r="86" spans="1:6" x14ac:dyDescent="0.3">
      <c r="A86" s="71">
        <v>10</v>
      </c>
      <c r="B86">
        <v>-340</v>
      </c>
      <c r="C86" s="93"/>
      <c r="D86" s="93"/>
      <c r="E86" s="84"/>
      <c r="F86"/>
    </row>
    <row r="87" spans="1:6" x14ac:dyDescent="0.3">
      <c r="A87" s="71">
        <v>11</v>
      </c>
      <c r="B87">
        <v>-350</v>
      </c>
      <c r="C87" s="93"/>
      <c r="D87" s="93"/>
      <c r="E87" s="84"/>
      <c r="F87"/>
    </row>
    <row r="88" spans="1:6" x14ac:dyDescent="0.3">
      <c r="A88" s="71">
        <v>12</v>
      </c>
      <c r="B88">
        <v>-350</v>
      </c>
      <c r="C88" s="93"/>
      <c r="D88" s="93"/>
      <c r="E88" s="84"/>
      <c r="F88"/>
    </row>
    <row r="89" spans="1:6" x14ac:dyDescent="0.3">
      <c r="A89" s="71"/>
      <c r="E89" s="84"/>
      <c r="F89"/>
    </row>
    <row r="90" spans="1:6" x14ac:dyDescent="0.3">
      <c r="F90"/>
    </row>
    <row r="91" spans="1:6" x14ac:dyDescent="0.3">
      <c r="F91"/>
    </row>
    <row r="97" spans="4:4" x14ac:dyDescent="0.3">
      <c r="D97" t="e">
        <f>LOOKUP(B4,Sheet2!#REF!:Sheet2!#REF!,Sheet2!#REF!)*AND(#REF!="")*AND(#REF!="")*AND(#REF!="")*AND(B95="y")</f>
        <v>#REF!</v>
      </c>
    </row>
  </sheetData>
  <conditionalFormatting sqref="C36:E38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{EE93017B-6023-4B4F-8FDB-86C83594B3E4}</x14:id>
        </ext>
      </extLst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E93017B-6023-4B4F-8FDB-86C83594B3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C36:E38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D4"/>
  <sheetViews>
    <sheetView topLeftCell="A1048576" workbookViewId="0">
      <selection activeCell="E21" sqref="E21"/>
    </sheetView>
  </sheetViews>
  <sheetFormatPr defaultRowHeight="14.4" zeroHeight="1" x14ac:dyDescent="0.3"/>
  <sheetData>
    <row r="2" spans="1:4" hidden="1" x14ac:dyDescent="0.3">
      <c r="A2" s="167" t="s">
        <v>22</v>
      </c>
      <c r="B2" s="167"/>
      <c r="C2" s="45"/>
      <c r="D2" s="46"/>
    </row>
    <row r="3" spans="1:4" ht="86.4" hidden="1" x14ac:dyDescent="0.3">
      <c r="A3" s="48" t="s">
        <v>17</v>
      </c>
      <c r="B3" s="29" t="s">
        <v>14</v>
      </c>
      <c r="C3" s="45"/>
      <c r="D3" s="46">
        <f>IF(B3="yes",-250,0)</f>
        <v>-250</v>
      </c>
    </row>
    <row r="4" spans="1:4" hidden="1" x14ac:dyDescent="0.3">
      <c r="A4" s="48"/>
      <c r="B4" s="47"/>
      <c r="C4" s="45"/>
      <c r="D4" s="46"/>
    </row>
  </sheetData>
  <mergeCells count="1">
    <mergeCell ref="A2:B2"/>
  </mergeCells>
  <dataValidations count="1">
    <dataValidation allowBlank="1" promptTitle="YearLevels" prompt="Please select only &quot;P&quot; for Prep, or numbers between 1 and 12" sqref="B4" xr:uid="{00000000-0002-0000-0200-000000000000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>
      <selection activeCell="E21" sqref="E21"/>
    </sheetView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0301880-2d19-4f06-a1a0-f1b2201bc16a" xsi:nil="true"/>
    <lcf76f155ced4ddcb4097134ff3c332f xmlns="cae0753e-c692-4fa4-bd7f-ba623f490a9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3EB1E0E34C2A43AFCC5AFB56C4741A" ma:contentTypeVersion="18" ma:contentTypeDescription="Create a new document." ma:contentTypeScope="" ma:versionID="0ecf43cd743462db686a90f52aa290ea">
  <xsd:schema xmlns:xsd="http://www.w3.org/2001/XMLSchema" xmlns:xs="http://www.w3.org/2001/XMLSchema" xmlns:p="http://schemas.microsoft.com/office/2006/metadata/properties" xmlns:ns2="cae0753e-c692-4fa4-bd7f-ba623f490a95" xmlns:ns3="70301880-2d19-4f06-a1a0-f1b2201bc16a" targetNamespace="http://schemas.microsoft.com/office/2006/metadata/properties" ma:root="true" ma:fieldsID="2252dcfb292cd1eae4d2d0cdbcac047b" ns2:_="" ns3:_="">
    <xsd:import namespace="cae0753e-c692-4fa4-bd7f-ba623f490a95"/>
    <xsd:import namespace="70301880-2d19-4f06-a1a0-f1b2201bc1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e0753e-c692-4fa4-bd7f-ba623f490a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c0749f1-59de-4e5c-9d3b-e888f0c549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301880-2d19-4f06-a1a0-f1b2201bc16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ec76ffb-56e5-496c-9605-d7554bb4803b}" ma:internalName="TaxCatchAll" ma:showField="CatchAllData" ma:web="70301880-2d19-4f06-a1a0-f1b2201bc1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0EE875-8A6C-4F46-A6DC-4CA88313899B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c2f85999-4772-42bc-a18a-41b4c0558837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fd6042a7-9a93-42b5-bfc9-64cb60263029"/>
    <ds:schemaRef ds:uri="http://purl.org/dc/dcmitype/"/>
    <ds:schemaRef ds:uri="70301880-2d19-4f06-a1a0-f1b2201bc16a"/>
    <ds:schemaRef ds:uri="cae0753e-c692-4fa4-bd7f-ba623f490a95"/>
  </ds:schemaRefs>
</ds:datastoreItem>
</file>

<file path=customXml/itemProps2.xml><?xml version="1.0" encoding="utf-8"?>
<ds:datastoreItem xmlns:ds="http://schemas.openxmlformats.org/officeDocument/2006/customXml" ds:itemID="{CCCE8163-BB4F-4466-BD18-DF89C9DDD5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e0753e-c692-4fa4-bd7f-ba623f490a95"/>
    <ds:schemaRef ds:uri="70301880-2d19-4f06-a1a0-f1b2201bc1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9310A4-BC33-491E-B7C9-CBA6FA9EB5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Sheet1!Print_Area</vt:lpstr>
      <vt:lpstr>YearLevels</vt:lpstr>
    </vt:vector>
  </TitlesOfParts>
  <Company>Calvary Christian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Aynslee Niemann</dc:creator>
  <cp:lastModifiedBy>Paula McNaughton</cp:lastModifiedBy>
  <cp:lastPrinted>2024-09-08T23:44:31Z</cp:lastPrinted>
  <dcterms:created xsi:type="dcterms:W3CDTF">2012-12-11T05:01:38Z</dcterms:created>
  <dcterms:modified xsi:type="dcterms:W3CDTF">2024-09-09T01:04:51Z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0x010100CF3EB1E0E34C2A43AFCC5AFB56C4741A</vt:lpwstr>
  </property>
  <property fmtid="{D5CDD505-2E9C-101B-9397-08002B2CF9AE}" pid="3" name="MediaServiceImageTags">
    <vt:lpwstr/>
  </property>
</Properties>
</file>